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<sst xmlns="http://schemas.openxmlformats.org/spreadsheetml/2006/main" count="269" uniqueCount="70">
  <si>
    <t>CAS BONCLAIR</t>
  </si>
  <si>
    <t xml:space="preserve">1. Apprécier la pertinence de cette nouvelle organisation </t>
  </si>
  <si>
    <t xml:space="preserve">qu'est ce qu'un centre de profit? </t>
  </si>
  <si>
    <t xml:space="preserve">division  </t>
  </si>
  <si>
    <t>CU</t>
  </si>
  <si>
    <t>Lave Linge</t>
  </si>
  <si>
    <t>Moteur</t>
  </si>
  <si>
    <t>Achat de pièces détachées</t>
  </si>
  <si>
    <t>Quantité</t>
  </si>
  <si>
    <t>Coût Total</t>
  </si>
  <si>
    <t>Achat de moteurs</t>
  </si>
  <si>
    <t>En interne</t>
  </si>
  <si>
    <t>Coût</t>
  </si>
  <si>
    <t>A l'extérieur</t>
  </si>
  <si>
    <t>Frais de fabrication</t>
  </si>
  <si>
    <t>Frais de personnel</t>
  </si>
  <si>
    <t>Commissions</t>
  </si>
  <si>
    <t>= Coût hors frais de siège</t>
  </si>
  <si>
    <t>Nombre de produits</t>
  </si>
  <si>
    <t>Prix de Vente</t>
  </si>
  <si>
    <t>CA</t>
  </si>
  <si>
    <t>= Marge avant frais de siège</t>
  </si>
  <si>
    <t>Frais de siège</t>
  </si>
  <si>
    <t>Personnel</t>
  </si>
  <si>
    <t>DG</t>
  </si>
  <si>
    <t>Administration</t>
  </si>
  <si>
    <t>Service Achat</t>
  </si>
  <si>
    <t>Frais financiers</t>
  </si>
  <si>
    <t>Loyers</t>
  </si>
  <si>
    <t>Publicité</t>
  </si>
  <si>
    <t>Moteurs</t>
  </si>
  <si>
    <t>Lave-linge</t>
  </si>
  <si>
    <t>Amortissements</t>
  </si>
  <si>
    <t>Total frais de siège</t>
  </si>
  <si>
    <t>Total</t>
  </si>
  <si>
    <t>Répartition</t>
  </si>
  <si>
    <t>Part à répartir</t>
  </si>
  <si>
    <t>Résultat division</t>
  </si>
  <si>
    <t>Calcul du résultat par divisions en utilisant une autre répartition des frais de siège:</t>
  </si>
  <si>
    <t>Dans la mesure où on peut imputer à chaque division les loyers, la publicité et les amortissements, on va le faire et ne répartir que le reste au prorata des frais de personnel des différentes divisions.</t>
  </si>
  <si>
    <t>Division LL</t>
  </si>
  <si>
    <t>Coût hors frais de siège</t>
  </si>
  <si>
    <t>Marge hors frais de siège</t>
  </si>
  <si>
    <t xml:space="preserve">fixation des prix de vente or ici ce n'est pas un centre de profits mais un centre de </t>
  </si>
  <si>
    <t>coût.</t>
  </si>
  <si>
    <t>Pour être plus fin encore, on peut répartir les frais financiers au prorata des immobilisations, l'hypothèse implicite étant que l'on s'est endetté pour acquérir ces immobilisations. De même, on va répartir les frais du service achat au prorata des achats</t>
  </si>
  <si>
    <t>Immobilisations</t>
  </si>
  <si>
    <t>Achats de pièces détachées</t>
  </si>
  <si>
    <t>Incidence du mode de fixation du prix de cession interne:</t>
  </si>
  <si>
    <t>Calcul du prix de cession interne par le comptable:</t>
  </si>
  <si>
    <t>Charges directes (hors siège)</t>
  </si>
  <si>
    <t>Coût hors siège et commissions</t>
  </si>
  <si>
    <t>Nombre de moteurs produits</t>
  </si>
  <si>
    <t>Coüt unitaire des moteurs</t>
  </si>
  <si>
    <t>Or, ce coût ne prend pas en compte les frais financiers, les amortissements, le loyers…</t>
  </si>
  <si>
    <t>Comme pour le calcul du résultat par divisions, on pourraît prendre en compte un maximum de charges, et faire un coût complet.</t>
  </si>
  <si>
    <t>Charges du siège</t>
  </si>
  <si>
    <t>Dans les deux cas, le prix obtenu est différent du prix fixé par le comptable.</t>
  </si>
  <si>
    <t>Calcul du prix de marché minoré des frais commerciaux:</t>
  </si>
  <si>
    <t>Le produit vendu en interne ne nécessite pas de charges commerciales.</t>
  </si>
  <si>
    <t>Prix de vente de marché</t>
  </si>
  <si>
    <t>Nbre de moteur vendus à l'ext</t>
  </si>
  <si>
    <t>Frais commerciaux unitaires</t>
  </si>
  <si>
    <t>Prix de vente minoré</t>
  </si>
  <si>
    <t>Impact d'un changement dans le mode de fixation du prix de cession interne:</t>
  </si>
  <si>
    <t>On va regarder l'impact sur le résultat de l'utilisation des deux prix de cessions calculés (au coût complet et au prix de vente minoré)</t>
  </si>
  <si>
    <t>Prix de cession: coût complet.</t>
  </si>
  <si>
    <t>Prix de cession: prix de vente minoré.</t>
  </si>
  <si>
    <t>Le mode de fixation du prix de cession interne a ici une répercussion très forte sur les résultats des deux divisions, ce qui s'explique par le fait que la division moteurs vend plus des deux tiers de sa production en interne. Le prix de 300€ fixé par le comptable pénalise de manière injuste la division moteur.</t>
  </si>
  <si>
    <t>La politique d'achats de moteurs à l'extérieur paraît abbérante car elle pénalise la division moteur qui en vendant ces 500 moteurs pourraît résorber une partie de ses pertes. Elle pénalise aussi la division LL puisqu'elle achète à 540€ des moteurs quelle aurait pu se procurer à 300.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</si>
</sst>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0.00_ ;\-#,##0.00\ "/>
  </numFmts>
  <fonts count="51">
    <font>
      <sz val="11"/>
      <color theme="1"/>
      <name val="Calibri"/>
      <family val="2"/>
    </font>
    <font>
      <sz val="11"/>
      <color indexed="8"/>
      <name val="Calibri"/>
      <family val="2"/>
    </font>
    <font>
      <b/>
      <sz val="11"/>
      <color indexed="8"/>
      <name val="Calibri"/>
      <family val="2"/>
    </font>
    <font>
      <sz val="11"/>
      <name val="Arial"/>
      <family val="2"/>
    </font>
    <font>
      <sz val="12"/>
      <name val="Arial"/>
      <family val="2"/>
    </font>
    <font>
      <b/>
      <u val="single"/>
      <sz val="12"/>
      <name val="Arial"/>
      <family val="2"/>
    </font>
    <font>
      <b/>
      <sz val="12"/>
      <name val="Arial"/>
      <family val="2"/>
    </font>
    <font>
      <i/>
      <sz val="12"/>
      <name val="Arial"/>
      <family val="2"/>
    </font>
    <font>
      <b/>
      <u val="single"/>
      <sz val="14"/>
      <color indexed="8"/>
      <name val="Calibri"/>
      <family val="2"/>
    </font>
    <font>
      <b/>
      <sz val="11"/>
      <name val="Calibri"/>
      <family val="2"/>
    </font>
    <font>
      <sz val="11"/>
      <name val="Calibri"/>
      <family val="2"/>
    </font>
    <font>
      <b/>
      <i/>
      <sz val="12"/>
      <name val="Calibri"/>
      <family val="2"/>
    </font>
    <font>
      <b/>
      <i/>
      <sz val="12"/>
      <name val="Arial"/>
      <family val="2"/>
    </font>
    <font>
      <b/>
      <i/>
      <sz val="11"/>
      <color indexed="8"/>
      <name val="Calibri"/>
      <family val="2"/>
    </font>
    <font>
      <sz val="12"/>
      <color indexed="8"/>
      <name val="Arial Unicode MS"/>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4"/>
      <color theme="1"/>
      <name val="Calibri"/>
      <family val="2"/>
    </font>
    <font>
      <b/>
      <i/>
      <sz val="11"/>
      <color theme="1"/>
      <name val="Calibri"/>
      <family val="2"/>
    </font>
    <font>
      <sz val="12"/>
      <color theme="1"/>
      <name val="Arial Unicode MS"/>
      <family val="2"/>
    </font>
    <font>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medium"/>
      <bottom/>
    </border>
    <border>
      <left/>
      <right style="medium"/>
      <top style="medium"/>
      <bottom/>
    </border>
    <border>
      <left style="thin"/>
      <right style="thin"/>
      <top/>
      <bottom/>
    </border>
    <border>
      <left/>
      <right style="medium"/>
      <top/>
      <bottom/>
    </border>
    <border>
      <left style="thin"/>
      <right style="thin"/>
      <top/>
      <bottom style="medium"/>
    </border>
    <border>
      <left style="thin"/>
      <right style="medium"/>
      <top/>
      <bottom style="medium"/>
    </border>
    <border>
      <left style="medium"/>
      <right/>
      <top/>
      <bottom/>
    </border>
    <border>
      <left style="medium"/>
      <right/>
      <top/>
      <bottom style="medium"/>
    </border>
    <border>
      <left/>
      <right/>
      <top/>
      <bottom style="medium"/>
    </border>
    <border>
      <left/>
      <right style="medium"/>
      <top/>
      <bottom style="medium"/>
    </border>
    <border>
      <left style="thin"/>
      <right/>
      <top/>
      <bottom/>
    </border>
    <border>
      <left style="thin"/>
      <right style="thin"/>
      <top style="thin"/>
      <bottom style="thin"/>
    </border>
    <border>
      <left style="thin"/>
      <right/>
      <top style="thin"/>
      <bottom style="thin"/>
    </border>
    <border>
      <left style="medium"/>
      <right style="medium"/>
      <top style="medium"/>
      <bottom style="medium"/>
    </border>
    <border>
      <left style="thin"/>
      <right style="thin"/>
      <top/>
      <bottom style="thin"/>
    </border>
    <border>
      <left/>
      <right style="thin"/>
      <top/>
      <bottom style="thin"/>
    </border>
    <border>
      <left/>
      <right style="thin"/>
      <top style="thin"/>
      <bottom style="thin"/>
    </border>
    <border>
      <left/>
      <right/>
      <top/>
      <bottom style="thin"/>
    </border>
    <border>
      <left style="medium"/>
      <right/>
      <top style="medium"/>
      <bottom/>
    </border>
    <border>
      <left style="medium"/>
      <right style="thin"/>
      <top style="medium"/>
      <bottom style="medium"/>
    </border>
    <border>
      <left style="thin"/>
      <right style="thin"/>
      <top style="medium"/>
      <bottom style="medium"/>
    </border>
    <border>
      <left/>
      <right style="medium"/>
      <top style="medium"/>
      <bottom style="medium"/>
    </border>
    <border>
      <left/>
      <right/>
      <top style="double"/>
      <bottom/>
    </border>
    <border>
      <left style="thin"/>
      <right style="medium"/>
      <top style="medium"/>
      <bottom style="medium"/>
    </border>
    <border>
      <left style="medium"/>
      <right/>
      <top style="medium"/>
      <bottom style="medium"/>
    </border>
    <border>
      <left/>
      <right style="thin"/>
      <top style="medium"/>
      <bottom style="medium"/>
    </border>
    <border>
      <left style="thin"/>
      <right/>
      <top/>
      <bottom style="thin"/>
    </border>
    <border>
      <left/>
      <right/>
      <top style="medium"/>
      <bottom style="medium"/>
    </border>
    <border>
      <left/>
      <right/>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49">
    <xf numFmtId="0" fontId="0" fillId="0" borderId="0" xfId="0" applyFont="1" applyAlignment="1">
      <alignment/>
    </xf>
    <xf numFmtId="0" fontId="4" fillId="33" borderId="0" xfId="0" applyFont="1" applyFill="1" applyAlignment="1">
      <alignment/>
    </xf>
    <xf numFmtId="0" fontId="5" fillId="33" borderId="0" xfId="0" applyFont="1" applyFill="1" applyAlignment="1">
      <alignment/>
    </xf>
    <xf numFmtId="0" fontId="4" fillId="33" borderId="0" xfId="0" applyFont="1" applyFill="1" applyBorder="1" applyAlignment="1">
      <alignment/>
    </xf>
    <xf numFmtId="0" fontId="6" fillId="33" borderId="10" xfId="0" applyFont="1" applyFill="1" applyBorder="1" applyAlignment="1">
      <alignment horizontal="center"/>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164" fontId="4" fillId="33" borderId="13" xfId="45" applyNumberFormat="1" applyFont="1" applyFill="1" applyBorder="1" applyAlignment="1">
      <alignment/>
    </xf>
    <xf numFmtId="41" fontId="4" fillId="33" borderId="13" xfId="45" applyNumberFormat="1" applyFont="1" applyFill="1" applyBorder="1" applyAlignment="1">
      <alignment/>
    </xf>
    <xf numFmtId="41" fontId="4" fillId="33" borderId="14" xfId="45" applyNumberFormat="1" applyFont="1" applyFill="1" applyBorder="1" applyAlignment="1">
      <alignment/>
    </xf>
    <xf numFmtId="164" fontId="4" fillId="33" borderId="15" xfId="45" applyNumberFormat="1" applyFont="1" applyFill="1" applyBorder="1" applyAlignment="1">
      <alignment/>
    </xf>
    <xf numFmtId="41" fontId="4" fillId="33" borderId="15" xfId="45" applyNumberFormat="1" applyFont="1" applyFill="1" applyBorder="1" applyAlignment="1">
      <alignment/>
    </xf>
    <xf numFmtId="41" fontId="4" fillId="33" borderId="16" xfId="45" applyNumberFormat="1" applyFont="1" applyFill="1" applyBorder="1" applyAlignment="1">
      <alignment/>
    </xf>
    <xf numFmtId="0" fontId="7" fillId="33" borderId="17" xfId="0" applyFont="1" applyFill="1" applyBorder="1" applyAlignment="1">
      <alignment horizontal="left"/>
    </xf>
    <xf numFmtId="0" fontId="7" fillId="33" borderId="0" xfId="0" applyFont="1" applyFill="1" applyBorder="1" applyAlignment="1">
      <alignment horizontal="left"/>
    </xf>
    <xf numFmtId="0" fontId="7" fillId="33" borderId="18" xfId="0" applyFont="1" applyFill="1" applyBorder="1" applyAlignment="1">
      <alignment horizontal="left"/>
    </xf>
    <xf numFmtId="0" fontId="7" fillId="33" borderId="19" xfId="0" applyFont="1" applyFill="1" applyBorder="1" applyAlignment="1">
      <alignment horizontal="left"/>
    </xf>
    <xf numFmtId="41" fontId="4" fillId="33" borderId="20" xfId="45" applyNumberFormat="1" applyFont="1" applyFill="1" applyBorder="1" applyAlignment="1">
      <alignment/>
    </xf>
    <xf numFmtId="0" fontId="7" fillId="33" borderId="21" xfId="0" applyFont="1" applyFill="1" applyBorder="1" applyAlignment="1">
      <alignment horizontal="left"/>
    </xf>
    <xf numFmtId="164" fontId="4" fillId="33" borderId="22" xfId="45" applyNumberFormat="1" applyFont="1" applyFill="1" applyBorder="1" applyAlignment="1">
      <alignment/>
    </xf>
    <xf numFmtId="41" fontId="4" fillId="33" borderId="22" xfId="45" applyNumberFormat="1" applyFont="1" applyFill="1" applyBorder="1" applyAlignment="1">
      <alignment/>
    </xf>
    <xf numFmtId="164" fontId="6" fillId="34" borderId="23" xfId="45" applyNumberFormat="1" applyFont="1" applyFill="1" applyBorder="1" applyAlignment="1">
      <alignment/>
    </xf>
    <xf numFmtId="0" fontId="7" fillId="33" borderId="10" xfId="0" applyFont="1" applyFill="1" applyBorder="1" applyAlignment="1">
      <alignment horizontal="left"/>
    </xf>
    <xf numFmtId="0" fontId="6" fillId="33" borderId="10" xfId="0" applyFont="1" applyFill="1" applyBorder="1" applyAlignment="1">
      <alignment wrapText="1"/>
    </xf>
    <xf numFmtId="41" fontId="4" fillId="33" borderId="10" xfId="45" applyNumberFormat="1" applyFont="1" applyFill="1" applyBorder="1" applyAlignment="1">
      <alignment horizontal="center"/>
    </xf>
    <xf numFmtId="41" fontId="4" fillId="33" borderId="13" xfId="45" applyNumberFormat="1" applyFont="1" applyFill="1" applyBorder="1" applyAlignment="1">
      <alignment horizontal="center"/>
    </xf>
    <xf numFmtId="41" fontId="4" fillId="33" borderId="13" xfId="50" applyNumberFormat="1" applyFont="1" applyFill="1" applyBorder="1" applyAlignment="1">
      <alignment horizontal="center"/>
    </xf>
    <xf numFmtId="41" fontId="4" fillId="33" borderId="10" xfId="50" applyNumberFormat="1" applyFont="1" applyFill="1" applyBorder="1" applyAlignment="1">
      <alignment horizontal="center"/>
    </xf>
    <xf numFmtId="0" fontId="6" fillId="33" borderId="0" xfId="0" applyFont="1" applyFill="1" applyBorder="1" applyAlignment="1">
      <alignment wrapText="1"/>
    </xf>
    <xf numFmtId="41" fontId="4" fillId="33" borderId="24" xfId="45" applyNumberFormat="1" applyFont="1" applyFill="1" applyBorder="1" applyAlignment="1">
      <alignment/>
    </xf>
    <xf numFmtId="10" fontId="4" fillId="33" borderId="13" xfId="50" applyNumberFormat="1" applyFont="1" applyFill="1" applyBorder="1" applyAlignment="1">
      <alignment horizontal="center"/>
    </xf>
    <xf numFmtId="10" fontId="4" fillId="33" borderId="10" xfId="50" applyNumberFormat="1" applyFont="1" applyFill="1" applyBorder="1" applyAlignment="1">
      <alignment horizontal="center"/>
    </xf>
    <xf numFmtId="41" fontId="4" fillId="33" borderId="0" xfId="50" applyNumberFormat="1" applyFont="1" applyFill="1" applyBorder="1" applyAlignment="1">
      <alignment horizontal="center"/>
    </xf>
    <xf numFmtId="164" fontId="4" fillId="33" borderId="25" xfId="45" applyNumberFormat="1" applyFont="1" applyFill="1" applyBorder="1" applyAlignment="1">
      <alignment/>
    </xf>
    <xf numFmtId="164" fontId="4" fillId="33" borderId="26" xfId="45" applyNumberFormat="1" applyFont="1" applyFill="1" applyBorder="1" applyAlignment="1">
      <alignment/>
    </xf>
    <xf numFmtId="164" fontId="6" fillId="34" borderId="22" xfId="45" applyNumberFormat="1" applyFont="1" applyFill="1" applyBorder="1" applyAlignment="1">
      <alignment/>
    </xf>
    <xf numFmtId="164" fontId="6" fillId="34" borderId="27" xfId="45" applyNumberFormat="1" applyFont="1" applyFill="1" applyBorder="1" applyAlignment="1">
      <alignment/>
    </xf>
    <xf numFmtId="0" fontId="6" fillId="33" borderId="0" xfId="0" applyFont="1" applyFill="1" applyAlignment="1">
      <alignment/>
    </xf>
    <xf numFmtId="0" fontId="4" fillId="33" borderId="28" xfId="0" applyFont="1" applyFill="1" applyBorder="1" applyAlignment="1">
      <alignment/>
    </xf>
    <xf numFmtId="0" fontId="6" fillId="33" borderId="22" xfId="0" applyFont="1" applyFill="1" applyBorder="1" applyAlignment="1">
      <alignment horizontal="center"/>
    </xf>
    <xf numFmtId="0" fontId="6" fillId="33" borderId="27" xfId="0" applyFont="1" applyFill="1" applyBorder="1" applyAlignment="1">
      <alignment horizontal="center"/>
    </xf>
    <xf numFmtId="0" fontId="4" fillId="33" borderId="10" xfId="0" applyFont="1" applyFill="1" applyBorder="1" applyAlignment="1">
      <alignment/>
    </xf>
    <xf numFmtId="164" fontId="4" fillId="33" borderId="10" xfId="45" applyNumberFormat="1" applyFont="1" applyFill="1" applyBorder="1" applyAlignment="1">
      <alignment/>
    </xf>
    <xf numFmtId="0" fontId="6" fillId="33" borderId="21" xfId="0" applyFont="1" applyFill="1" applyBorder="1" applyAlignment="1">
      <alignment horizontal="center"/>
    </xf>
    <xf numFmtId="0" fontId="6" fillId="33" borderId="0" xfId="0" applyFont="1" applyFill="1" applyBorder="1" applyAlignment="1">
      <alignment horizontal="center"/>
    </xf>
    <xf numFmtId="164" fontId="4" fillId="33" borderId="10" xfId="45" applyNumberFormat="1" applyFont="1" applyFill="1" applyBorder="1" applyAlignment="1">
      <alignment horizontal="center"/>
    </xf>
    <xf numFmtId="164" fontId="4" fillId="33" borderId="13" xfId="45" applyNumberFormat="1" applyFont="1" applyFill="1" applyBorder="1" applyAlignment="1">
      <alignment horizontal="center"/>
    </xf>
    <xf numFmtId="4" fontId="4" fillId="33" borderId="13" xfId="50" applyNumberFormat="1" applyFont="1" applyFill="1" applyBorder="1" applyAlignment="1">
      <alignment horizontal="center"/>
    </xf>
    <xf numFmtId="4" fontId="4" fillId="33" borderId="10" xfId="50" applyNumberFormat="1" applyFont="1" applyFill="1" applyBorder="1" applyAlignment="1">
      <alignment horizontal="center"/>
    </xf>
    <xf numFmtId="0" fontId="3" fillId="33" borderId="0" xfId="0" applyFont="1" applyFill="1" applyAlignment="1">
      <alignment/>
    </xf>
    <xf numFmtId="0" fontId="0" fillId="0" borderId="0" xfId="0" applyFont="1" applyAlignment="1">
      <alignment/>
    </xf>
    <xf numFmtId="0" fontId="45" fillId="0" borderId="0" xfId="0" applyFont="1" applyFill="1" applyAlignment="1">
      <alignment vertical="center" wrapText="1"/>
    </xf>
    <xf numFmtId="0" fontId="47" fillId="0" borderId="0" xfId="0" applyFont="1" applyFill="1" applyAlignment="1">
      <alignment vertical="center" wrapText="1"/>
    </xf>
    <xf numFmtId="0" fontId="6" fillId="33" borderId="0" xfId="0" applyFont="1" applyFill="1" applyBorder="1" applyAlignment="1">
      <alignment/>
    </xf>
    <xf numFmtId="0" fontId="0" fillId="0" borderId="0" xfId="0" applyBorder="1" applyAlignment="1">
      <alignment/>
    </xf>
    <xf numFmtId="0" fontId="4" fillId="33" borderId="29" xfId="0" applyFont="1" applyFill="1" applyBorder="1" applyAlignment="1">
      <alignment horizontal="right"/>
    </xf>
    <xf numFmtId="0" fontId="6" fillId="33" borderId="30" xfId="0" applyFont="1" applyFill="1" applyBorder="1" applyAlignment="1">
      <alignment horizontal="center"/>
    </xf>
    <xf numFmtId="0" fontId="6" fillId="33" borderId="31" xfId="0" applyFont="1" applyFill="1" applyBorder="1" applyAlignment="1">
      <alignment horizontal="center"/>
    </xf>
    <xf numFmtId="0" fontId="6" fillId="33" borderId="32" xfId="0" applyFont="1" applyFill="1" applyBorder="1" applyAlignment="1">
      <alignment horizontal="center"/>
    </xf>
    <xf numFmtId="41" fontId="4" fillId="33" borderId="31" xfId="45" applyNumberFormat="1" applyFont="1" applyFill="1" applyBorder="1" applyAlignment="1">
      <alignment/>
    </xf>
    <xf numFmtId="41" fontId="4" fillId="33" borderId="32" xfId="45" applyNumberFormat="1" applyFont="1" applyFill="1" applyBorder="1" applyAlignment="1">
      <alignment/>
    </xf>
    <xf numFmtId="164" fontId="4" fillId="33" borderId="31" xfId="45" applyNumberFormat="1" applyFont="1" applyFill="1" applyBorder="1" applyAlignment="1">
      <alignment/>
    </xf>
    <xf numFmtId="164" fontId="6" fillId="35" borderId="25" xfId="45" applyNumberFormat="1" applyFont="1" applyFill="1" applyBorder="1" applyAlignment="1">
      <alignment/>
    </xf>
    <xf numFmtId="41" fontId="6" fillId="35" borderId="25" xfId="45" applyNumberFormat="1" applyFont="1" applyFill="1" applyBorder="1" applyAlignment="1">
      <alignment/>
    </xf>
    <xf numFmtId="164" fontId="6" fillId="36" borderId="23" xfId="45" applyNumberFormat="1" applyFont="1" applyFill="1" applyBorder="1" applyAlignment="1">
      <alignment/>
    </xf>
    <xf numFmtId="164" fontId="6" fillId="37" borderId="23" xfId="45" applyNumberFormat="1" applyFont="1" applyFill="1" applyBorder="1" applyAlignment="1">
      <alignment/>
    </xf>
    <xf numFmtId="41" fontId="6" fillId="37" borderId="22" xfId="45" applyNumberFormat="1" applyFont="1" applyFill="1" applyBorder="1" applyAlignment="1">
      <alignment/>
    </xf>
    <xf numFmtId="41" fontId="6" fillId="37" borderId="27" xfId="45" applyNumberFormat="1" applyFont="1" applyFill="1" applyBorder="1" applyAlignment="1">
      <alignment/>
    </xf>
    <xf numFmtId="164" fontId="6" fillId="38" borderId="23" xfId="45" applyNumberFormat="1" applyFont="1" applyFill="1" applyBorder="1" applyAlignment="1">
      <alignment/>
    </xf>
    <xf numFmtId="165" fontId="6" fillId="38" borderId="22" xfId="45" applyNumberFormat="1" applyFont="1" applyFill="1" applyBorder="1" applyAlignment="1">
      <alignment/>
    </xf>
    <xf numFmtId="165" fontId="6" fillId="38" borderId="27" xfId="45" applyNumberFormat="1" applyFont="1" applyFill="1" applyBorder="1" applyAlignment="1">
      <alignment/>
    </xf>
    <xf numFmtId="0" fontId="9" fillId="33" borderId="0" xfId="0" applyFont="1" applyFill="1" applyAlignment="1">
      <alignment/>
    </xf>
    <xf numFmtId="0" fontId="10" fillId="33" borderId="0" xfId="0" applyFont="1" applyFill="1" applyAlignment="1">
      <alignment/>
    </xf>
    <xf numFmtId="10" fontId="4" fillId="33" borderId="13" xfId="50" applyNumberFormat="1" applyFont="1" applyFill="1" applyBorder="1" applyAlignment="1">
      <alignment/>
    </xf>
    <xf numFmtId="10" fontId="4" fillId="33" borderId="10" xfId="50" applyNumberFormat="1" applyFont="1" applyFill="1" applyBorder="1" applyAlignment="1">
      <alignment/>
    </xf>
    <xf numFmtId="165" fontId="4" fillId="33" borderId="13" xfId="45" applyNumberFormat="1" applyFont="1" applyFill="1" applyBorder="1" applyAlignment="1">
      <alignment/>
    </xf>
    <xf numFmtId="165" fontId="4" fillId="33" borderId="22" xfId="45" applyNumberFormat="1" applyFont="1" applyFill="1" applyBorder="1" applyAlignment="1">
      <alignment/>
    </xf>
    <xf numFmtId="164" fontId="4" fillId="33" borderId="0" xfId="0" applyNumberFormat="1" applyFont="1" applyFill="1" applyAlignment="1">
      <alignment/>
    </xf>
    <xf numFmtId="43" fontId="4" fillId="33" borderId="0" xfId="0" applyNumberFormat="1" applyFont="1" applyFill="1" applyAlignment="1">
      <alignment/>
    </xf>
    <xf numFmtId="0" fontId="11" fillId="33" borderId="0" xfId="0" applyFont="1" applyFill="1" applyAlignment="1">
      <alignment/>
    </xf>
    <xf numFmtId="4" fontId="4" fillId="33" borderId="0" xfId="0" applyNumberFormat="1" applyFont="1" applyFill="1" applyAlignment="1">
      <alignment horizontal="right"/>
    </xf>
    <xf numFmtId="166" fontId="4" fillId="33" borderId="33" xfId="0" applyNumberFormat="1" applyFont="1" applyFill="1" applyBorder="1" applyAlignment="1">
      <alignment horizontal="right"/>
    </xf>
    <xf numFmtId="164" fontId="6" fillId="36" borderId="22" xfId="45" applyNumberFormat="1" applyFont="1" applyFill="1" applyBorder="1" applyAlignment="1">
      <alignment/>
    </xf>
    <xf numFmtId="164" fontId="6" fillId="36" borderId="27" xfId="45" applyNumberFormat="1" applyFont="1" applyFill="1" applyBorder="1" applyAlignment="1">
      <alignment/>
    </xf>
    <xf numFmtId="164" fontId="6" fillId="38" borderId="22" xfId="45" applyNumberFormat="1" applyFont="1" applyFill="1" applyBorder="1" applyAlignment="1">
      <alignment/>
    </xf>
    <xf numFmtId="164" fontId="6" fillId="38" borderId="27" xfId="45" applyNumberFormat="1" applyFont="1" applyFill="1" applyBorder="1" applyAlignment="1">
      <alignment/>
    </xf>
    <xf numFmtId="0" fontId="48" fillId="0" borderId="0" xfId="0" applyFont="1" applyAlignment="1">
      <alignment/>
    </xf>
    <xf numFmtId="4" fontId="4" fillId="33" borderId="0" xfId="0" applyNumberFormat="1" applyFont="1" applyFill="1" applyAlignment="1">
      <alignment/>
    </xf>
    <xf numFmtId="0" fontId="4" fillId="39" borderId="0" xfId="0" applyFont="1" applyFill="1" applyAlignment="1">
      <alignment/>
    </xf>
    <xf numFmtId="43" fontId="12" fillId="39" borderId="33" xfId="0" applyNumberFormat="1" applyFont="1" applyFill="1" applyBorder="1" applyAlignment="1">
      <alignment/>
    </xf>
    <xf numFmtId="0" fontId="4" fillId="15" borderId="0" xfId="0" applyFont="1" applyFill="1" applyAlignment="1">
      <alignment/>
    </xf>
    <xf numFmtId="43" fontId="12" fillId="15" borderId="0" xfId="0" applyNumberFormat="1" applyFont="1" applyFill="1" applyAlignment="1">
      <alignment/>
    </xf>
    <xf numFmtId="164" fontId="4" fillId="39" borderId="13" xfId="45" applyNumberFormat="1" applyFont="1" applyFill="1" applyBorder="1" applyAlignment="1">
      <alignment/>
    </xf>
    <xf numFmtId="164" fontId="6" fillId="35" borderId="31" xfId="45" applyNumberFormat="1" applyFont="1" applyFill="1" applyBorder="1" applyAlignment="1">
      <alignment/>
    </xf>
    <xf numFmtId="164" fontId="6" fillId="35" borderId="34" xfId="45" applyNumberFormat="1" applyFont="1" applyFill="1" applyBorder="1" applyAlignment="1">
      <alignment/>
    </xf>
    <xf numFmtId="164" fontId="6" fillId="37" borderId="22" xfId="45" applyNumberFormat="1" applyFont="1" applyFill="1" applyBorder="1" applyAlignment="1">
      <alignment/>
    </xf>
    <xf numFmtId="164" fontId="6" fillId="37" borderId="27" xfId="45" applyNumberFormat="1" applyFont="1" applyFill="1" applyBorder="1" applyAlignment="1">
      <alignment/>
    </xf>
    <xf numFmtId="164" fontId="4" fillId="15" borderId="13" xfId="45" applyNumberFormat="1" applyFont="1" applyFill="1" applyBorder="1" applyAlignment="1">
      <alignment/>
    </xf>
    <xf numFmtId="0" fontId="49" fillId="0" borderId="0" xfId="0" applyFont="1" applyAlignment="1">
      <alignment/>
    </xf>
    <xf numFmtId="0" fontId="50" fillId="0" borderId="0" xfId="0" applyFont="1" applyAlignment="1">
      <alignment/>
    </xf>
    <xf numFmtId="0" fontId="6" fillId="34" borderId="23" xfId="0" applyFont="1" applyFill="1" applyBorder="1" applyAlignment="1">
      <alignment horizontal="center"/>
    </xf>
    <xf numFmtId="0" fontId="6" fillId="34" borderId="27" xfId="0" applyFont="1" applyFill="1" applyBorder="1" applyAlignment="1">
      <alignment horizontal="center"/>
    </xf>
    <xf numFmtId="0" fontId="4" fillId="33" borderId="0" xfId="0" applyFont="1" applyFill="1" applyAlignment="1">
      <alignment horizontal="left" wrapText="1"/>
    </xf>
    <xf numFmtId="4" fontId="4" fillId="33" borderId="21" xfId="45" applyNumberFormat="1" applyFont="1" applyFill="1" applyBorder="1" applyAlignment="1">
      <alignment horizontal="center"/>
    </xf>
    <xf numFmtId="4" fontId="4" fillId="33" borderId="10" xfId="45" applyNumberFormat="1" applyFont="1" applyFill="1" applyBorder="1" applyAlignment="1">
      <alignment horizontal="center"/>
    </xf>
    <xf numFmtId="0" fontId="6" fillId="33" borderId="23" xfId="0" applyFont="1" applyFill="1" applyBorder="1" applyAlignment="1">
      <alignment horizontal="center"/>
    </xf>
    <xf numFmtId="0" fontId="6" fillId="33" borderId="27" xfId="0" applyFont="1" applyFill="1" applyBorder="1" applyAlignment="1">
      <alignment horizontal="center"/>
    </xf>
    <xf numFmtId="164" fontId="6" fillId="33" borderId="23" xfId="45" applyNumberFormat="1" applyFont="1" applyFill="1" applyBorder="1" applyAlignment="1">
      <alignment horizontal="center"/>
    </xf>
    <xf numFmtId="164" fontId="6" fillId="33" borderId="27" xfId="45" applyNumberFormat="1" applyFont="1" applyFill="1" applyBorder="1" applyAlignment="1">
      <alignment horizontal="center"/>
    </xf>
    <xf numFmtId="0" fontId="6" fillId="33" borderId="21" xfId="0" applyFont="1" applyFill="1" applyBorder="1" applyAlignment="1">
      <alignment horizontal="center"/>
    </xf>
    <xf numFmtId="0" fontId="6" fillId="33" borderId="10" xfId="0" applyFont="1" applyFill="1" applyBorder="1" applyAlignment="1">
      <alignment horizontal="center"/>
    </xf>
    <xf numFmtId="0" fontId="6" fillId="33" borderId="23" xfId="0" applyFont="1" applyFill="1" applyBorder="1" applyAlignment="1">
      <alignment horizontal="center" wrapText="1"/>
    </xf>
    <xf numFmtId="0" fontId="6" fillId="33" borderId="27" xfId="0" applyFont="1" applyFill="1" applyBorder="1" applyAlignment="1">
      <alignment horizontal="center" wrapText="1"/>
    </xf>
    <xf numFmtId="0" fontId="6" fillId="37" borderId="23" xfId="0" applyFont="1" applyFill="1" applyBorder="1" applyAlignment="1">
      <alignment horizontal="center"/>
    </xf>
    <xf numFmtId="0" fontId="6" fillId="37" borderId="27" xfId="0" applyFont="1" applyFill="1" applyBorder="1" applyAlignment="1">
      <alignment horizontal="center"/>
    </xf>
    <xf numFmtId="164" fontId="4" fillId="33" borderId="21" xfId="45" applyNumberFormat="1" applyFont="1" applyFill="1" applyBorder="1" applyAlignment="1">
      <alignment horizontal="center"/>
    </xf>
    <xf numFmtId="164" fontId="4" fillId="33" borderId="10" xfId="45" applyNumberFormat="1" applyFont="1" applyFill="1" applyBorder="1" applyAlignment="1">
      <alignment horizontal="center"/>
    </xf>
    <xf numFmtId="0" fontId="6" fillId="33" borderId="0" xfId="0" applyFont="1" applyFill="1" applyBorder="1" applyAlignment="1">
      <alignment horizontal="center"/>
    </xf>
    <xf numFmtId="0" fontId="4" fillId="33" borderId="21" xfId="0" applyFont="1" applyFill="1" applyBorder="1" applyAlignment="1">
      <alignment horizontal="center"/>
    </xf>
    <xf numFmtId="0" fontId="4" fillId="33" borderId="0" xfId="0" applyFont="1" applyFill="1" applyBorder="1" applyAlignment="1">
      <alignment horizontal="center"/>
    </xf>
    <xf numFmtId="0" fontId="6" fillId="35" borderId="35" xfId="0" applyFont="1" applyFill="1" applyBorder="1" applyAlignment="1">
      <alignment horizontal="center"/>
    </xf>
    <xf numFmtId="0" fontId="6" fillId="35" borderId="36" xfId="0" applyFont="1" applyFill="1" applyBorder="1" applyAlignment="1">
      <alignment horizontal="center"/>
    </xf>
    <xf numFmtId="4" fontId="4" fillId="33" borderId="21" xfId="45" applyNumberFormat="1" applyFont="1" applyFill="1" applyBorder="1" applyAlignment="1">
      <alignment horizontal="center" wrapText="1"/>
    </xf>
    <xf numFmtId="4" fontId="4" fillId="33" borderId="10" xfId="45" applyNumberFormat="1" applyFont="1" applyFill="1" applyBorder="1" applyAlignment="1">
      <alignment horizontal="center" wrapText="1"/>
    </xf>
    <xf numFmtId="0" fontId="7" fillId="33" borderId="21" xfId="0" applyFont="1" applyFill="1" applyBorder="1" applyAlignment="1">
      <alignment horizontal="left"/>
    </xf>
    <xf numFmtId="0" fontId="7" fillId="33" borderId="10" xfId="0" applyFont="1" applyFill="1" applyBorder="1" applyAlignment="1">
      <alignment horizontal="left"/>
    </xf>
    <xf numFmtId="0" fontId="6" fillId="38" borderId="23" xfId="0" applyFont="1" applyFill="1" applyBorder="1" applyAlignment="1">
      <alignment horizontal="center"/>
    </xf>
    <xf numFmtId="0" fontId="6" fillId="38" borderId="27" xfId="0" applyFont="1" applyFill="1" applyBorder="1" applyAlignment="1">
      <alignment horizontal="center"/>
    </xf>
    <xf numFmtId="0" fontId="11" fillId="33" borderId="0" xfId="0" applyFont="1" applyFill="1" applyAlignment="1">
      <alignment horizontal="left" wrapText="1"/>
    </xf>
    <xf numFmtId="0" fontId="6" fillId="33" borderId="17" xfId="0" applyFont="1" applyFill="1" applyBorder="1" applyAlignment="1">
      <alignment horizontal="center"/>
    </xf>
    <xf numFmtId="0" fontId="47" fillId="40" borderId="0" xfId="0" applyFont="1" applyFill="1" applyAlignment="1">
      <alignment horizontal="center" vertical="center" wrapText="1"/>
    </xf>
    <xf numFmtId="0" fontId="6" fillId="36" borderId="23" xfId="0" applyFont="1" applyFill="1" applyBorder="1" applyAlignment="1">
      <alignment horizontal="center"/>
    </xf>
    <xf numFmtId="0" fontId="6" fillId="36" borderId="27" xfId="0" applyFont="1" applyFill="1" applyBorder="1" applyAlignment="1">
      <alignment horizontal="center"/>
    </xf>
    <xf numFmtId="0" fontId="6" fillId="35" borderId="37" xfId="0" applyFont="1" applyFill="1" applyBorder="1" applyAlignment="1">
      <alignment horizontal="center"/>
    </xf>
    <xf numFmtId="0" fontId="6" fillId="35" borderId="26" xfId="0" applyFont="1" applyFill="1" applyBorder="1" applyAlignment="1">
      <alignment horizontal="center"/>
    </xf>
    <xf numFmtId="0" fontId="6" fillId="33" borderId="35" xfId="0" applyFont="1" applyFill="1" applyBorder="1" applyAlignment="1">
      <alignment horizontal="center"/>
    </xf>
    <xf numFmtId="0" fontId="6" fillId="33" borderId="38" xfId="0" applyFont="1" applyFill="1" applyBorder="1" applyAlignment="1">
      <alignment horizontal="center"/>
    </xf>
    <xf numFmtId="0" fontId="6" fillId="33" borderId="29" xfId="0" applyFont="1" applyFill="1" applyBorder="1" applyAlignment="1">
      <alignment horizontal="center"/>
    </xf>
    <xf numFmtId="0" fontId="6" fillId="33" borderId="39" xfId="0" applyFont="1" applyFill="1" applyBorder="1" applyAlignment="1">
      <alignment horizontal="center"/>
    </xf>
    <xf numFmtId="0" fontId="7" fillId="33" borderId="18" xfId="0" applyFont="1" applyFill="1" applyBorder="1" applyAlignment="1">
      <alignment horizontal="left"/>
    </xf>
    <xf numFmtId="0" fontId="7" fillId="33" borderId="40" xfId="0" applyFont="1" applyFill="1" applyBorder="1" applyAlignment="1">
      <alignment horizontal="left"/>
    </xf>
    <xf numFmtId="0" fontId="7" fillId="33" borderId="17" xfId="0" applyFont="1" applyFill="1" applyBorder="1" applyAlignment="1">
      <alignment horizontal="left"/>
    </xf>
    <xf numFmtId="41" fontId="4" fillId="33" borderId="21" xfId="45" applyNumberFormat="1" applyFont="1" applyFill="1" applyBorder="1" applyAlignment="1">
      <alignment horizontal="center"/>
    </xf>
    <xf numFmtId="41" fontId="4" fillId="33" borderId="10" xfId="45" applyNumberFormat="1" applyFont="1" applyFill="1" applyBorder="1" applyAlignment="1">
      <alignment horizontal="center"/>
    </xf>
    <xf numFmtId="41" fontId="6" fillId="33" borderId="23" xfId="45" applyNumberFormat="1" applyFont="1" applyFill="1" applyBorder="1" applyAlignment="1">
      <alignment horizontal="center"/>
    </xf>
    <xf numFmtId="41" fontId="6" fillId="33" borderId="27" xfId="45" applyNumberFormat="1" applyFont="1" applyFill="1" applyBorder="1" applyAlignment="1">
      <alignment horizontal="center"/>
    </xf>
    <xf numFmtId="0" fontId="6" fillId="37" borderId="23" xfId="0" applyFont="1" applyFill="1" applyBorder="1" applyAlignment="1" quotePrefix="1">
      <alignment horizontal="center"/>
    </xf>
    <xf numFmtId="0" fontId="6" fillId="35" borderId="37" xfId="0" applyFont="1" applyFill="1" applyBorder="1" applyAlignment="1" quotePrefix="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300"/>
  <sheetViews>
    <sheetView tabSelected="1" zoomScalePageLayoutView="0" workbookViewId="0" topLeftCell="A139">
      <selection activeCell="F197" sqref="F197"/>
    </sheetView>
  </sheetViews>
  <sheetFormatPr defaultColWidth="11.421875" defaultRowHeight="15"/>
  <cols>
    <col min="2" max="2" width="13.421875" style="0" customWidth="1"/>
    <col min="3" max="3" width="18.7109375" style="0" customWidth="1"/>
    <col min="4" max="4" width="16.140625" style="0" customWidth="1"/>
    <col min="5" max="5" width="18.421875" style="0" customWidth="1"/>
    <col min="6" max="6" width="20.140625" style="0" customWidth="1"/>
    <col min="8" max="8" width="11.28125" style="0" customWidth="1"/>
  </cols>
  <sheetData>
    <row r="1" spans="2:8" ht="15" customHeight="1">
      <c r="B1" s="131" t="s">
        <v>0</v>
      </c>
      <c r="C1" s="131"/>
      <c r="D1" s="131"/>
      <c r="E1" s="131"/>
      <c r="F1" s="131"/>
      <c r="G1" s="53"/>
      <c r="H1" s="52"/>
    </row>
    <row r="2" spans="2:8" ht="15" customHeight="1">
      <c r="B2" s="131"/>
      <c r="C2" s="131"/>
      <c r="D2" s="131"/>
      <c r="E2" s="131"/>
      <c r="F2" s="131"/>
      <c r="G2" s="53"/>
      <c r="H2" s="52"/>
    </row>
    <row r="3" spans="2:6" ht="15.75">
      <c r="B3" s="2" t="s">
        <v>1</v>
      </c>
      <c r="C3" s="1"/>
      <c r="D3" s="1"/>
      <c r="E3" s="1"/>
      <c r="F3" s="1"/>
    </row>
    <row r="4" spans="2:6" ht="15.75">
      <c r="B4" s="1"/>
      <c r="C4" s="1"/>
      <c r="D4" s="1"/>
      <c r="E4" s="1"/>
      <c r="F4" s="1"/>
    </row>
    <row r="5" spans="2:8" ht="15">
      <c r="B5" s="50" t="s">
        <v>2</v>
      </c>
      <c r="C5" s="50"/>
      <c r="D5" s="50"/>
      <c r="E5" s="50"/>
      <c r="F5" s="50"/>
      <c r="G5" s="51"/>
      <c r="H5" s="51"/>
    </row>
    <row r="6" spans="2:8" ht="15">
      <c r="B6" s="50" t="s">
        <v>43</v>
      </c>
      <c r="C6" s="50"/>
      <c r="D6" s="50"/>
      <c r="E6" s="50"/>
      <c r="F6" s="50"/>
      <c r="G6" s="51"/>
      <c r="H6" s="51"/>
    </row>
    <row r="7" spans="2:6" ht="16.5" thickBot="1">
      <c r="B7" s="1" t="s">
        <v>44</v>
      </c>
      <c r="C7" s="1"/>
      <c r="D7" s="1"/>
      <c r="E7" s="1"/>
      <c r="F7" s="1"/>
    </row>
    <row r="8" spans="2:6" ht="16.5" thickBot="1">
      <c r="B8" s="1"/>
      <c r="C8" s="1"/>
      <c r="D8" s="1"/>
      <c r="E8" s="56" t="s">
        <v>3</v>
      </c>
      <c r="F8" s="6"/>
    </row>
    <row r="9" spans="2:6" ht="16.5" thickBot="1">
      <c r="B9" s="3"/>
      <c r="C9" s="3"/>
      <c r="D9" s="57" t="s">
        <v>4</v>
      </c>
      <c r="E9" s="58" t="s">
        <v>5</v>
      </c>
      <c r="F9" s="59" t="s">
        <v>6</v>
      </c>
    </row>
    <row r="10" spans="2:6" ht="15.75">
      <c r="B10" s="138" t="s">
        <v>7</v>
      </c>
      <c r="C10" s="139"/>
      <c r="D10" s="5"/>
      <c r="E10" s="5"/>
      <c r="F10" s="6"/>
    </row>
    <row r="11" spans="2:6" ht="15.75">
      <c r="B11" s="142" t="s">
        <v>8</v>
      </c>
      <c r="C11" s="126"/>
      <c r="D11" s="8"/>
      <c r="E11" s="9">
        <v>54000</v>
      </c>
      <c r="F11" s="10">
        <v>32000</v>
      </c>
    </row>
    <row r="12" spans="2:6" ht="16.5" thickBot="1">
      <c r="B12" s="140" t="s">
        <v>9</v>
      </c>
      <c r="C12" s="141"/>
      <c r="D12" s="11">
        <v>16.8</v>
      </c>
      <c r="E12" s="12">
        <f>+E11*D12</f>
        <v>907200</v>
      </c>
      <c r="F12" s="13">
        <f>+F11*D12</f>
        <v>537600</v>
      </c>
    </row>
    <row r="13" spans="2:6" ht="15.75">
      <c r="B13" s="130" t="s">
        <v>10</v>
      </c>
      <c r="C13" s="118"/>
      <c r="D13" s="8"/>
      <c r="E13" s="9"/>
      <c r="F13" s="10"/>
    </row>
    <row r="14" spans="2:6" ht="15.75">
      <c r="B14" s="14" t="s">
        <v>11</v>
      </c>
      <c r="C14" s="15" t="s">
        <v>8</v>
      </c>
      <c r="D14" s="8"/>
      <c r="E14" s="9">
        <v>2200</v>
      </c>
      <c r="F14" s="10"/>
    </row>
    <row r="15" spans="2:6" ht="15.75">
      <c r="B15" s="14"/>
      <c r="C15" s="15" t="s">
        <v>12</v>
      </c>
      <c r="D15" s="9">
        <v>300</v>
      </c>
      <c r="E15" s="9">
        <f>+E14*D15</f>
        <v>660000</v>
      </c>
      <c r="F15" s="10"/>
    </row>
    <row r="16" spans="2:6" ht="15.75">
      <c r="B16" s="14" t="s">
        <v>13</v>
      </c>
      <c r="C16" s="15" t="s">
        <v>8</v>
      </c>
      <c r="D16" s="9"/>
      <c r="E16" s="9">
        <v>500</v>
      </c>
      <c r="F16" s="10"/>
    </row>
    <row r="17" spans="2:6" ht="16.5" thickBot="1">
      <c r="B17" s="16"/>
      <c r="C17" s="17" t="s">
        <v>12</v>
      </c>
      <c r="D17" s="12">
        <v>540</v>
      </c>
      <c r="E17" s="12">
        <f>+E16*D17</f>
        <v>270000</v>
      </c>
      <c r="F17" s="18"/>
    </row>
    <row r="18" spans="2:6" ht="16.5" thickBot="1">
      <c r="B18" s="136" t="s">
        <v>14</v>
      </c>
      <c r="C18" s="137"/>
      <c r="D18" s="60"/>
      <c r="E18" s="60">
        <v>240000</v>
      </c>
      <c r="F18" s="61">
        <v>63000</v>
      </c>
    </row>
    <row r="19" spans="2:6" ht="16.5" thickBot="1">
      <c r="B19" s="136" t="s">
        <v>15</v>
      </c>
      <c r="C19" s="137"/>
      <c r="D19" s="62"/>
      <c r="E19" s="60">
        <v>1200000</v>
      </c>
      <c r="F19" s="61">
        <v>360000</v>
      </c>
    </row>
    <row r="20" spans="2:6" ht="16.5" thickBot="1">
      <c r="B20" s="136" t="s">
        <v>16</v>
      </c>
      <c r="C20" s="137"/>
      <c r="D20" s="62"/>
      <c r="E20" s="60">
        <v>172800</v>
      </c>
      <c r="F20" s="61">
        <v>27000</v>
      </c>
    </row>
    <row r="21" spans="2:6" ht="15.75">
      <c r="B21" s="148" t="s">
        <v>17</v>
      </c>
      <c r="C21" s="135"/>
      <c r="D21" s="63"/>
      <c r="E21" s="64">
        <f>E12+E15+E17+E18+E19+E20</f>
        <v>3450000</v>
      </c>
      <c r="F21" s="64">
        <f>F12+F15+F17+F18+F19+F20</f>
        <v>987600</v>
      </c>
    </row>
    <row r="22" spans="2:6" ht="15.75">
      <c r="B22" s="110" t="s">
        <v>18</v>
      </c>
      <c r="C22" s="111"/>
      <c r="D22" s="8"/>
      <c r="E22" s="9"/>
      <c r="F22" s="9"/>
    </row>
    <row r="23" spans="2:6" ht="15.75">
      <c r="B23" s="19" t="s">
        <v>11</v>
      </c>
      <c r="C23" s="4"/>
      <c r="D23" s="8"/>
      <c r="E23" s="9">
        <v>2700</v>
      </c>
      <c r="F23" s="9">
        <v>2200</v>
      </c>
    </row>
    <row r="24" spans="2:6" ht="15.75">
      <c r="B24" s="19" t="s">
        <v>13</v>
      </c>
      <c r="C24" s="15"/>
      <c r="D24" s="8"/>
      <c r="E24" s="9"/>
      <c r="F24" s="9">
        <v>1000</v>
      </c>
    </row>
    <row r="25" spans="2:6" ht="15.75">
      <c r="B25" s="110" t="s">
        <v>19</v>
      </c>
      <c r="C25" s="111"/>
      <c r="D25" s="8"/>
      <c r="E25" s="9"/>
      <c r="F25" s="9"/>
    </row>
    <row r="26" spans="2:6" ht="15.75">
      <c r="B26" s="19" t="s">
        <v>11</v>
      </c>
      <c r="C26" s="4"/>
      <c r="D26" s="8"/>
      <c r="E26" s="9"/>
      <c r="F26" s="9">
        <v>300</v>
      </c>
    </row>
    <row r="27" spans="2:6" ht="15.75">
      <c r="B27" s="19" t="s">
        <v>13</v>
      </c>
      <c r="C27" s="15"/>
      <c r="D27" s="8"/>
      <c r="E27" s="9">
        <v>1920</v>
      </c>
      <c r="F27" s="9">
        <v>540</v>
      </c>
    </row>
    <row r="28" spans="2:6" ht="15.75">
      <c r="B28" s="112" t="s">
        <v>20</v>
      </c>
      <c r="C28" s="113"/>
      <c r="D28" s="20"/>
      <c r="E28" s="21">
        <f>+E23*E27</f>
        <v>5184000</v>
      </c>
      <c r="F28" s="21">
        <f>+F23*F26+F24*F27</f>
        <v>1200000</v>
      </c>
    </row>
    <row r="29" spans="2:6" ht="15.75">
      <c r="B29" s="147" t="s">
        <v>21</v>
      </c>
      <c r="C29" s="115"/>
      <c r="D29" s="66"/>
      <c r="E29" s="67">
        <f>E28-E21</f>
        <v>1734000</v>
      </c>
      <c r="F29" s="68">
        <f>F28-F21</f>
        <v>212400</v>
      </c>
    </row>
    <row r="30" spans="2:6" ht="15.75">
      <c r="B30" s="110" t="s">
        <v>22</v>
      </c>
      <c r="C30" s="111"/>
      <c r="D30" s="8"/>
      <c r="E30" s="143"/>
      <c r="F30" s="144"/>
    </row>
    <row r="31" spans="2:6" ht="15.75">
      <c r="B31" s="19" t="s">
        <v>23</v>
      </c>
      <c r="C31" s="23" t="s">
        <v>24</v>
      </c>
      <c r="D31" s="8"/>
      <c r="E31" s="143">
        <v>300000</v>
      </c>
      <c r="F31" s="144"/>
    </row>
    <row r="32" spans="2:6" ht="15.75">
      <c r="B32" s="19"/>
      <c r="C32" s="23" t="s">
        <v>25</v>
      </c>
      <c r="D32" s="8"/>
      <c r="E32" s="143">
        <v>144000</v>
      </c>
      <c r="F32" s="144"/>
    </row>
    <row r="33" spans="2:6" ht="15.75">
      <c r="B33" s="19"/>
      <c r="C33" s="23" t="s">
        <v>26</v>
      </c>
      <c r="D33" s="8"/>
      <c r="E33" s="143">
        <v>96000</v>
      </c>
      <c r="F33" s="144"/>
    </row>
    <row r="34" spans="2:6" ht="15.75">
      <c r="B34" s="19" t="s">
        <v>27</v>
      </c>
      <c r="C34" s="23"/>
      <c r="D34" s="8"/>
      <c r="E34" s="143">
        <v>288000</v>
      </c>
      <c r="F34" s="144"/>
    </row>
    <row r="35" spans="2:6" ht="15.75">
      <c r="B35" s="19" t="s">
        <v>28</v>
      </c>
      <c r="C35" s="23"/>
      <c r="D35" s="8"/>
      <c r="E35" s="143">
        <v>372000</v>
      </c>
      <c r="F35" s="144"/>
    </row>
    <row r="36" spans="2:6" ht="15.75">
      <c r="B36" s="19" t="s">
        <v>29</v>
      </c>
      <c r="C36" s="23" t="s">
        <v>30</v>
      </c>
      <c r="D36" s="8"/>
      <c r="E36" s="143">
        <v>54000</v>
      </c>
      <c r="F36" s="144"/>
    </row>
    <row r="37" spans="2:6" ht="15.75">
      <c r="B37" s="19"/>
      <c r="C37" s="23" t="s">
        <v>31</v>
      </c>
      <c r="D37" s="8"/>
      <c r="E37" s="143">
        <v>432000</v>
      </c>
      <c r="F37" s="144"/>
    </row>
    <row r="38" spans="2:6" ht="15.75">
      <c r="B38" s="19" t="s">
        <v>32</v>
      </c>
      <c r="C38" s="24"/>
      <c r="D38" s="8"/>
      <c r="E38" s="143">
        <v>420000</v>
      </c>
      <c r="F38" s="144"/>
    </row>
    <row r="39" spans="2:6" ht="15.75">
      <c r="B39" s="106" t="s">
        <v>33</v>
      </c>
      <c r="C39" s="107"/>
      <c r="D39" s="20"/>
      <c r="E39" s="145">
        <f>SUM(E31:F38)</f>
        <v>2106000</v>
      </c>
      <c r="F39" s="146"/>
    </row>
    <row r="40" spans="2:6" ht="15.75">
      <c r="B40" s="19" t="s">
        <v>15</v>
      </c>
      <c r="C40" s="24"/>
      <c r="D40" s="9"/>
      <c r="E40" s="26"/>
      <c r="F40" s="25"/>
    </row>
    <row r="41" spans="2:6" ht="15.75">
      <c r="B41" s="19"/>
      <c r="C41" s="23" t="s">
        <v>30</v>
      </c>
      <c r="D41" s="9">
        <v>360000</v>
      </c>
      <c r="E41" s="27"/>
      <c r="F41" s="28"/>
    </row>
    <row r="42" spans="2:6" ht="16.5" thickBot="1">
      <c r="B42" s="19"/>
      <c r="C42" s="23" t="s">
        <v>31</v>
      </c>
      <c r="D42" s="9">
        <v>1200000</v>
      </c>
      <c r="E42" s="26"/>
      <c r="F42" s="25"/>
    </row>
    <row r="43" spans="2:6" ht="16.5" thickBot="1">
      <c r="B43" s="19" t="s">
        <v>34</v>
      </c>
      <c r="C43" s="29"/>
      <c r="D43" s="30">
        <f>+D41+D42</f>
        <v>1560000</v>
      </c>
      <c r="E43" s="28"/>
      <c r="F43" s="28"/>
    </row>
    <row r="44" spans="2:6" ht="15.75">
      <c r="B44" s="19" t="s">
        <v>35</v>
      </c>
      <c r="C44" s="24"/>
      <c r="D44" s="8"/>
      <c r="E44" s="31">
        <f>+D42/D43</f>
        <v>0.7692307692307693</v>
      </c>
      <c r="F44" s="32">
        <f>+D41/D43</f>
        <v>0.23076923076923078</v>
      </c>
    </row>
    <row r="45" spans="2:6" ht="15.75">
      <c r="B45" s="19" t="s">
        <v>36</v>
      </c>
      <c r="C45" s="24"/>
      <c r="D45" s="8"/>
      <c r="E45" s="27">
        <f>E44*E39</f>
        <v>1620000</v>
      </c>
      <c r="F45" s="33">
        <f>F44*E39</f>
        <v>486000</v>
      </c>
    </row>
    <row r="46" spans="2:6" ht="15.75">
      <c r="B46" s="127" t="s">
        <v>37</v>
      </c>
      <c r="C46" s="128"/>
      <c r="D46" s="69"/>
      <c r="E46" s="70">
        <f>E29-E45</f>
        <v>114000</v>
      </c>
      <c r="F46" s="71">
        <f>F29-F45</f>
        <v>-273600</v>
      </c>
    </row>
    <row r="47" spans="2:6" ht="15.75">
      <c r="B47" s="1"/>
      <c r="C47" s="1"/>
      <c r="D47" s="1"/>
      <c r="E47" s="1"/>
      <c r="F47" s="1"/>
    </row>
    <row r="48" spans="2:7" ht="15">
      <c r="B48" s="72" t="s">
        <v>38</v>
      </c>
      <c r="C48" s="73"/>
      <c r="D48" s="73"/>
      <c r="E48" s="73"/>
      <c r="F48" s="73"/>
      <c r="G48" s="51"/>
    </row>
    <row r="49" spans="2:7" ht="15">
      <c r="B49" s="72"/>
      <c r="C49" s="73"/>
      <c r="D49" s="73"/>
      <c r="E49" s="73"/>
      <c r="F49" s="73"/>
      <c r="G49" s="51"/>
    </row>
    <row r="50" spans="2:6" ht="15" customHeight="1">
      <c r="B50" s="103" t="s">
        <v>39</v>
      </c>
      <c r="C50" s="103"/>
      <c r="D50" s="103"/>
      <c r="E50" s="103"/>
      <c r="F50" s="103"/>
    </row>
    <row r="51" spans="2:6" ht="15" customHeight="1">
      <c r="B51" s="103"/>
      <c r="C51" s="103"/>
      <c r="D51" s="103"/>
      <c r="E51" s="103"/>
      <c r="F51" s="103"/>
    </row>
    <row r="52" spans="2:6" ht="15.75" customHeight="1">
      <c r="B52" s="103"/>
      <c r="C52" s="103"/>
      <c r="D52" s="103"/>
      <c r="E52" s="103"/>
      <c r="F52" s="103"/>
    </row>
    <row r="53" spans="2:7" ht="15.75">
      <c r="B53" s="54"/>
      <c r="C53" s="3"/>
      <c r="D53" s="3"/>
      <c r="E53" s="3"/>
      <c r="F53" s="3"/>
      <c r="G53" s="55"/>
    </row>
    <row r="54" spans="2:7" ht="15" customHeight="1">
      <c r="B54" s="103" t="s">
        <v>45</v>
      </c>
      <c r="C54" s="103"/>
      <c r="D54" s="103"/>
      <c r="E54" s="103"/>
      <c r="F54" s="103"/>
      <c r="G54" s="55"/>
    </row>
    <row r="55" spans="2:7" ht="15.75" customHeight="1">
      <c r="B55" s="103"/>
      <c r="C55" s="103"/>
      <c r="D55" s="103"/>
      <c r="E55" s="103"/>
      <c r="F55" s="103"/>
      <c r="G55" s="55"/>
    </row>
    <row r="56" spans="2:7" ht="15.75" customHeight="1">
      <c r="B56" s="103"/>
      <c r="C56" s="103"/>
      <c r="D56" s="103"/>
      <c r="E56" s="103"/>
      <c r="F56" s="103"/>
      <c r="G56" s="55"/>
    </row>
    <row r="57" spans="2:7" ht="15.75" customHeight="1">
      <c r="B57" s="103"/>
      <c r="C57" s="103"/>
      <c r="D57" s="103"/>
      <c r="E57" s="103"/>
      <c r="F57" s="103"/>
      <c r="G57" s="55"/>
    </row>
    <row r="58" spans="2:7" ht="16.5" thickBot="1">
      <c r="B58" s="120"/>
      <c r="C58" s="120"/>
      <c r="D58" s="3"/>
      <c r="E58" s="3"/>
      <c r="F58" s="3"/>
      <c r="G58" s="55"/>
    </row>
    <row r="59" spans="2:7" ht="16.5" thickBot="1">
      <c r="B59" s="1"/>
      <c r="C59" s="1"/>
      <c r="D59" s="1"/>
      <c r="E59" s="56" t="s">
        <v>3</v>
      </c>
      <c r="F59" s="6"/>
      <c r="G59" s="55"/>
    </row>
    <row r="60" spans="2:7" ht="16.5" thickBot="1">
      <c r="B60" s="3"/>
      <c r="C60" s="3"/>
      <c r="D60" s="57" t="s">
        <v>4</v>
      </c>
      <c r="E60" s="58" t="s">
        <v>5</v>
      </c>
      <c r="F60" s="59" t="s">
        <v>6</v>
      </c>
      <c r="G60" s="55"/>
    </row>
    <row r="61" spans="2:7" ht="15.75">
      <c r="B61" s="138" t="s">
        <v>7</v>
      </c>
      <c r="C61" s="139"/>
      <c r="D61" s="5"/>
      <c r="E61" s="5"/>
      <c r="F61" s="6"/>
      <c r="G61" s="55"/>
    </row>
    <row r="62" spans="2:7" ht="15.75">
      <c r="B62" s="142" t="s">
        <v>8</v>
      </c>
      <c r="C62" s="126"/>
      <c r="D62" s="8"/>
      <c r="E62" s="9">
        <v>54000</v>
      </c>
      <c r="F62" s="10">
        <v>32000</v>
      </c>
      <c r="G62" s="55"/>
    </row>
    <row r="63" spans="2:7" ht="16.5" thickBot="1">
      <c r="B63" s="140" t="s">
        <v>9</v>
      </c>
      <c r="C63" s="141"/>
      <c r="D63" s="11">
        <v>16.8</v>
      </c>
      <c r="E63" s="12">
        <f>+E62*D63</f>
        <v>907200</v>
      </c>
      <c r="F63" s="13">
        <f>+F62*D63</f>
        <v>537600</v>
      </c>
      <c r="G63" s="55"/>
    </row>
    <row r="64" spans="2:7" ht="15.75">
      <c r="B64" s="130" t="s">
        <v>10</v>
      </c>
      <c r="C64" s="118"/>
      <c r="D64" s="8"/>
      <c r="E64" s="9"/>
      <c r="F64" s="10"/>
      <c r="G64" s="55"/>
    </row>
    <row r="65" spans="2:7" ht="15.75">
      <c r="B65" s="14" t="s">
        <v>11</v>
      </c>
      <c r="C65" s="15" t="s">
        <v>8</v>
      </c>
      <c r="D65" s="8"/>
      <c r="E65" s="9">
        <v>2200</v>
      </c>
      <c r="F65" s="10"/>
      <c r="G65" s="55"/>
    </row>
    <row r="66" spans="2:7" ht="15.75">
      <c r="B66" s="14"/>
      <c r="C66" s="15" t="s">
        <v>12</v>
      </c>
      <c r="D66" s="9">
        <v>300</v>
      </c>
      <c r="E66" s="9">
        <f>+E65*D66</f>
        <v>660000</v>
      </c>
      <c r="F66" s="10"/>
      <c r="G66" s="55"/>
    </row>
    <row r="67" spans="2:7" ht="15.75">
      <c r="B67" s="14" t="s">
        <v>13</v>
      </c>
      <c r="C67" s="15" t="s">
        <v>8</v>
      </c>
      <c r="D67" s="9"/>
      <c r="E67" s="9">
        <v>500</v>
      </c>
      <c r="F67" s="10"/>
      <c r="G67" s="55"/>
    </row>
    <row r="68" spans="2:7" ht="16.5" thickBot="1">
      <c r="B68" s="16"/>
      <c r="C68" s="17" t="s">
        <v>12</v>
      </c>
      <c r="D68" s="12">
        <v>540</v>
      </c>
      <c r="E68" s="12">
        <f>+E67*D68</f>
        <v>270000</v>
      </c>
      <c r="F68" s="18"/>
      <c r="G68" s="55"/>
    </row>
    <row r="69" spans="2:7" ht="16.5" thickBot="1">
      <c r="B69" s="136" t="s">
        <v>14</v>
      </c>
      <c r="C69" s="137"/>
      <c r="D69" s="60"/>
      <c r="E69" s="60">
        <v>240000</v>
      </c>
      <c r="F69" s="61">
        <v>63000</v>
      </c>
      <c r="G69" s="55"/>
    </row>
    <row r="70" spans="2:7" ht="16.5" thickBot="1">
      <c r="B70" s="136" t="s">
        <v>15</v>
      </c>
      <c r="C70" s="137"/>
      <c r="D70" s="62"/>
      <c r="E70" s="60">
        <v>1200000</v>
      </c>
      <c r="F70" s="61">
        <v>360000</v>
      </c>
      <c r="G70" s="55"/>
    </row>
    <row r="71" spans="2:7" ht="16.5" thickBot="1">
      <c r="B71" s="136" t="s">
        <v>16</v>
      </c>
      <c r="C71" s="137"/>
      <c r="D71" s="62"/>
      <c r="E71" s="60">
        <v>172800</v>
      </c>
      <c r="F71" s="61">
        <v>27000</v>
      </c>
      <c r="G71" s="55"/>
    </row>
    <row r="72" spans="2:7" ht="15.75">
      <c r="B72" s="110" t="s">
        <v>28</v>
      </c>
      <c r="C72" s="118"/>
      <c r="D72" s="8"/>
      <c r="E72" s="8"/>
      <c r="F72" s="43"/>
      <c r="G72" s="55"/>
    </row>
    <row r="73" spans="2:7" ht="15.75">
      <c r="B73" s="15" t="s">
        <v>30</v>
      </c>
      <c r="C73" s="45"/>
      <c r="D73" s="8"/>
      <c r="E73" s="8"/>
      <c r="F73" s="43">
        <v>96000</v>
      </c>
      <c r="G73" s="55"/>
    </row>
    <row r="74" spans="2:7" ht="15.75">
      <c r="B74" s="15" t="s">
        <v>31</v>
      </c>
      <c r="C74" s="45"/>
      <c r="D74" s="8"/>
      <c r="E74" s="8">
        <v>156000</v>
      </c>
      <c r="F74" s="43"/>
      <c r="G74" s="55"/>
    </row>
    <row r="75" spans="2:7" ht="15.75">
      <c r="B75" s="110" t="s">
        <v>29</v>
      </c>
      <c r="C75" s="118"/>
      <c r="D75" s="8"/>
      <c r="E75" s="8"/>
      <c r="F75" s="43"/>
      <c r="G75" s="55"/>
    </row>
    <row r="76" spans="2:7" ht="15.75">
      <c r="B76" s="15" t="s">
        <v>30</v>
      </c>
      <c r="C76" s="45"/>
      <c r="D76" s="8"/>
      <c r="E76" s="8"/>
      <c r="F76" s="43">
        <v>54000</v>
      </c>
      <c r="G76" s="55"/>
    </row>
    <row r="77" spans="2:7" ht="15.75">
      <c r="B77" s="15" t="s">
        <v>31</v>
      </c>
      <c r="C77" s="45"/>
      <c r="D77" s="8"/>
      <c r="E77" s="8">
        <v>432000</v>
      </c>
      <c r="F77" s="43"/>
      <c r="G77" s="55"/>
    </row>
    <row r="78" spans="2:7" ht="15.75">
      <c r="B78" s="110" t="s">
        <v>32</v>
      </c>
      <c r="C78" s="118"/>
      <c r="D78" s="8"/>
      <c r="E78" s="8"/>
      <c r="F78" s="43"/>
      <c r="G78" s="55"/>
    </row>
    <row r="79" spans="2:7" ht="15.75">
      <c r="B79" s="15" t="s">
        <v>30</v>
      </c>
      <c r="C79" s="45"/>
      <c r="D79" s="8"/>
      <c r="E79" s="8"/>
      <c r="F79" s="43">
        <f>1200000/10</f>
        <v>120000</v>
      </c>
      <c r="G79" s="55"/>
    </row>
    <row r="80" spans="2:7" ht="15.75">
      <c r="B80" s="15" t="s">
        <v>31</v>
      </c>
      <c r="C80" s="45"/>
      <c r="D80" s="8"/>
      <c r="E80" s="8">
        <f>3000000/10</f>
        <v>300000</v>
      </c>
      <c r="F80" s="43"/>
      <c r="G80" s="55"/>
    </row>
    <row r="81" spans="2:7" ht="15.75">
      <c r="B81" s="110" t="s">
        <v>27</v>
      </c>
      <c r="C81" s="118"/>
      <c r="D81" s="8"/>
      <c r="E81" s="123">
        <v>288000</v>
      </c>
      <c r="F81" s="124"/>
      <c r="G81" s="55"/>
    </row>
    <row r="82" spans="2:7" ht="15.75">
      <c r="B82" s="15" t="s">
        <v>46</v>
      </c>
      <c r="C82" s="45"/>
      <c r="D82" s="8"/>
      <c r="E82" s="8"/>
      <c r="F82" s="43"/>
      <c r="G82" s="55"/>
    </row>
    <row r="83" spans="2:7" ht="15.75">
      <c r="B83" s="15"/>
      <c r="C83" s="15" t="s">
        <v>30</v>
      </c>
      <c r="D83" s="76">
        <v>1200000</v>
      </c>
      <c r="E83" s="8"/>
      <c r="F83" s="43"/>
      <c r="G83" s="55"/>
    </row>
    <row r="84" spans="2:7" ht="15.75">
      <c r="B84" s="15"/>
      <c r="C84" s="15" t="s">
        <v>31</v>
      </c>
      <c r="D84" s="76">
        <v>3000000</v>
      </c>
      <c r="E84" s="8"/>
      <c r="F84" s="43"/>
      <c r="G84" s="55"/>
    </row>
    <row r="85" spans="2:7" ht="15.75">
      <c r="B85" s="15" t="s">
        <v>34</v>
      </c>
      <c r="C85" s="45"/>
      <c r="D85" s="76">
        <f>D83+D84</f>
        <v>4200000</v>
      </c>
      <c r="E85" s="8"/>
      <c r="F85" s="43"/>
      <c r="G85" s="55"/>
    </row>
    <row r="86" spans="2:7" ht="15.75">
      <c r="B86" s="15" t="s">
        <v>35</v>
      </c>
      <c r="C86" s="45"/>
      <c r="D86" s="8"/>
      <c r="E86" s="74">
        <f>+D84/D85</f>
        <v>0.7142857142857143</v>
      </c>
      <c r="F86" s="75">
        <f>+D83/D85</f>
        <v>0.2857142857142857</v>
      </c>
      <c r="G86" s="55"/>
    </row>
    <row r="87" spans="2:7" ht="15.75">
      <c r="B87" s="15" t="s">
        <v>36</v>
      </c>
      <c r="C87" s="45"/>
      <c r="D87" s="8"/>
      <c r="E87" s="8">
        <f>+E86*E81</f>
        <v>205714.2857142857</v>
      </c>
      <c r="F87" s="43">
        <f>+F86*E81</f>
        <v>82285.71428571428</v>
      </c>
      <c r="G87" s="55"/>
    </row>
    <row r="88" spans="2:7" ht="15.75">
      <c r="B88" s="110" t="s">
        <v>26</v>
      </c>
      <c r="C88" s="118"/>
      <c r="D88" s="8"/>
      <c r="E88" s="104">
        <v>96000</v>
      </c>
      <c r="F88" s="105"/>
      <c r="G88" s="55"/>
    </row>
    <row r="89" spans="2:7" ht="15.75">
      <c r="B89" s="15" t="s">
        <v>47</v>
      </c>
      <c r="C89" s="45"/>
      <c r="D89" s="8"/>
      <c r="E89" s="8"/>
      <c r="F89" s="43"/>
      <c r="G89" s="55"/>
    </row>
    <row r="90" spans="2:7" ht="15.75">
      <c r="B90" s="15"/>
      <c r="C90" s="15" t="s">
        <v>30</v>
      </c>
      <c r="D90" s="8">
        <f>F12</f>
        <v>537600</v>
      </c>
      <c r="E90" s="8"/>
      <c r="F90" s="43"/>
      <c r="G90" s="55"/>
    </row>
    <row r="91" spans="2:7" ht="15.75">
      <c r="B91" s="15"/>
      <c r="C91" s="15" t="s">
        <v>31</v>
      </c>
      <c r="D91" s="8">
        <f>E12</f>
        <v>907200</v>
      </c>
      <c r="E91" s="8"/>
      <c r="F91" s="43"/>
      <c r="G91" s="55"/>
    </row>
    <row r="92" spans="2:7" ht="15.75">
      <c r="B92" s="15" t="s">
        <v>34</v>
      </c>
      <c r="C92" s="45"/>
      <c r="D92" s="76">
        <f>D90+D91</f>
        <v>1444800</v>
      </c>
      <c r="E92" s="8"/>
      <c r="F92" s="43"/>
      <c r="G92" s="55"/>
    </row>
    <row r="93" spans="2:7" ht="15.75">
      <c r="B93" s="15" t="s">
        <v>35</v>
      </c>
      <c r="C93" s="45"/>
      <c r="D93" s="8"/>
      <c r="E93" s="74">
        <f>D91/D92</f>
        <v>0.627906976744186</v>
      </c>
      <c r="F93" s="75">
        <f>D90/D92</f>
        <v>0.37209302325581395</v>
      </c>
      <c r="G93" s="55"/>
    </row>
    <row r="94" spans="2:7" ht="15.75">
      <c r="B94" s="15" t="s">
        <v>36</v>
      </c>
      <c r="C94" s="45"/>
      <c r="D94" s="8"/>
      <c r="E94" s="8">
        <f>+E93*E88</f>
        <v>60279.06976744186</v>
      </c>
      <c r="F94" s="43">
        <f>+F93*E88</f>
        <v>35720.93023255814</v>
      </c>
      <c r="G94" s="55"/>
    </row>
    <row r="95" spans="2:7" ht="15.75">
      <c r="B95" s="134" t="s">
        <v>41</v>
      </c>
      <c r="C95" s="135"/>
      <c r="D95" s="63"/>
      <c r="E95" s="63">
        <f>E63+E66+E68+E69+E70+E71+E74+E77+E80+E87+E94</f>
        <v>4603993.355481727</v>
      </c>
      <c r="F95" s="63">
        <f>F63+F69+F70+F71+F73+F76+F79+F87+F94</f>
        <v>1375606.6445182725</v>
      </c>
      <c r="G95" s="55"/>
    </row>
    <row r="96" spans="2:7" ht="15.75">
      <c r="B96" s="110" t="s">
        <v>18</v>
      </c>
      <c r="C96" s="111"/>
      <c r="D96" s="8"/>
      <c r="E96" s="8"/>
      <c r="F96" s="8"/>
      <c r="G96" s="55"/>
    </row>
    <row r="97" spans="2:7" ht="15.75">
      <c r="B97" s="19" t="s">
        <v>11</v>
      </c>
      <c r="C97" s="4"/>
      <c r="D97" s="8"/>
      <c r="E97" s="8">
        <v>2700</v>
      </c>
      <c r="F97" s="8">
        <v>2200</v>
      </c>
      <c r="G97" s="55"/>
    </row>
    <row r="98" spans="2:7" ht="15.75">
      <c r="B98" s="19" t="s">
        <v>13</v>
      </c>
      <c r="C98" s="15"/>
      <c r="D98" s="8"/>
      <c r="E98" s="8"/>
      <c r="F98" s="8">
        <v>1000</v>
      </c>
      <c r="G98" s="55"/>
    </row>
    <row r="99" spans="2:7" ht="15.75">
      <c r="B99" s="110" t="s">
        <v>19</v>
      </c>
      <c r="C99" s="111"/>
      <c r="D99" s="8"/>
      <c r="E99" s="8"/>
      <c r="F99" s="8"/>
      <c r="G99" s="55"/>
    </row>
    <row r="100" spans="2:7" ht="15.75">
      <c r="B100" s="19" t="s">
        <v>11</v>
      </c>
      <c r="C100" s="4"/>
      <c r="D100" s="8"/>
      <c r="E100" s="8"/>
      <c r="F100" s="8">
        <v>300</v>
      </c>
      <c r="G100" s="55"/>
    </row>
    <row r="101" spans="2:7" ht="15.75">
      <c r="B101" s="19" t="s">
        <v>13</v>
      </c>
      <c r="C101" s="15"/>
      <c r="D101" s="8"/>
      <c r="E101" s="8">
        <v>1920</v>
      </c>
      <c r="F101" s="8">
        <v>540</v>
      </c>
      <c r="G101" s="55"/>
    </row>
    <row r="102" spans="2:7" ht="15.75">
      <c r="B102" s="112" t="s">
        <v>20</v>
      </c>
      <c r="C102" s="113"/>
      <c r="D102" s="20"/>
      <c r="E102" s="77">
        <f>+E97*E101</f>
        <v>5184000</v>
      </c>
      <c r="F102" s="77">
        <f>+F97*F100+F98*F101</f>
        <v>1200000</v>
      </c>
      <c r="G102" s="55"/>
    </row>
    <row r="103" spans="2:7" ht="15.75">
      <c r="B103" s="132" t="s">
        <v>42</v>
      </c>
      <c r="C103" s="133"/>
      <c r="D103" s="65"/>
      <c r="E103" s="83">
        <f>E102-E95</f>
        <v>580006.644518273</v>
      </c>
      <c r="F103" s="84">
        <f>F102-F95</f>
        <v>-175606.6445182725</v>
      </c>
      <c r="G103" s="55"/>
    </row>
    <row r="104" spans="2:7" ht="15.75">
      <c r="B104" s="110" t="s">
        <v>22</v>
      </c>
      <c r="C104" s="111"/>
      <c r="D104" s="8"/>
      <c r="E104" s="116"/>
      <c r="F104" s="117"/>
      <c r="G104" s="55"/>
    </row>
    <row r="105" spans="2:7" ht="15.75">
      <c r="B105" s="19" t="s">
        <v>23</v>
      </c>
      <c r="C105" s="23" t="s">
        <v>24</v>
      </c>
      <c r="D105" s="8"/>
      <c r="E105" s="104">
        <v>300000</v>
      </c>
      <c r="F105" s="105"/>
      <c r="G105" s="55"/>
    </row>
    <row r="106" spans="2:7" ht="15.75">
      <c r="B106" s="19"/>
      <c r="C106" s="23" t="s">
        <v>25</v>
      </c>
      <c r="D106" s="8"/>
      <c r="E106" s="104">
        <v>144000</v>
      </c>
      <c r="F106" s="105"/>
      <c r="G106" s="55"/>
    </row>
    <row r="107" spans="2:7" ht="15.75">
      <c r="B107" s="19" t="s">
        <v>28</v>
      </c>
      <c r="C107" s="23"/>
      <c r="D107" s="8"/>
      <c r="E107" s="104">
        <f>372000-E74-F73</f>
        <v>120000</v>
      </c>
      <c r="F107" s="105"/>
      <c r="G107" s="55"/>
    </row>
    <row r="108" spans="2:7" ht="15.75">
      <c r="B108" s="106" t="s">
        <v>33</v>
      </c>
      <c r="C108" s="107"/>
      <c r="D108" s="20"/>
      <c r="E108" s="108">
        <f>SUM(E105:F107)</f>
        <v>564000</v>
      </c>
      <c r="F108" s="109"/>
      <c r="G108" s="55"/>
    </row>
    <row r="109" spans="2:7" ht="15.75">
      <c r="B109" s="19" t="s">
        <v>15</v>
      </c>
      <c r="C109" s="24"/>
      <c r="D109" s="8"/>
      <c r="E109" s="47"/>
      <c r="F109" s="46"/>
      <c r="G109" s="55"/>
    </row>
    <row r="110" spans="2:7" ht="15.75">
      <c r="B110" s="19"/>
      <c r="C110" s="23" t="s">
        <v>30</v>
      </c>
      <c r="D110" s="8">
        <v>360000</v>
      </c>
      <c r="E110" s="31"/>
      <c r="F110" s="32"/>
      <c r="G110" s="55"/>
    </row>
    <row r="111" spans="2:6" ht="15.75">
      <c r="B111" s="19"/>
      <c r="C111" s="23" t="s">
        <v>31</v>
      </c>
      <c r="D111" s="76">
        <v>1200000</v>
      </c>
      <c r="E111" s="47"/>
      <c r="F111" s="46"/>
    </row>
    <row r="112" spans="2:6" ht="15.75">
      <c r="B112" s="19" t="s">
        <v>34</v>
      </c>
      <c r="C112" s="24"/>
      <c r="D112" s="76">
        <f>+D110+D111</f>
        <v>1560000</v>
      </c>
      <c r="E112" s="31"/>
      <c r="F112" s="32"/>
    </row>
    <row r="113" spans="2:6" ht="15.75">
      <c r="B113" s="19" t="s">
        <v>35</v>
      </c>
      <c r="C113" s="24"/>
      <c r="D113" s="8"/>
      <c r="E113" s="31">
        <f>ROUND(+D111/D112,2)</f>
        <v>0.77</v>
      </c>
      <c r="F113" s="31">
        <f>ROUND(+D110/D112,2)</f>
        <v>0.23</v>
      </c>
    </row>
    <row r="114" spans="2:6" ht="15.75">
      <c r="B114" s="19" t="s">
        <v>36</v>
      </c>
      <c r="C114" s="24"/>
      <c r="D114" s="8"/>
      <c r="E114" s="48">
        <f>E113*E108</f>
        <v>434280</v>
      </c>
      <c r="F114" s="49">
        <f>F113*E108</f>
        <v>129720</v>
      </c>
    </row>
    <row r="115" spans="2:6" ht="15.75">
      <c r="B115" s="127" t="s">
        <v>37</v>
      </c>
      <c r="C115" s="128"/>
      <c r="D115" s="69"/>
      <c r="E115" s="85">
        <f>E103-E114</f>
        <v>145726.64451827295</v>
      </c>
      <c r="F115" s="86">
        <f>F103-F114</f>
        <v>-305326.6445182725</v>
      </c>
    </row>
    <row r="117" spans="2:4" ht="15.75">
      <c r="B117" s="38" t="s">
        <v>48</v>
      </c>
      <c r="C117" s="1"/>
      <c r="D117" s="1"/>
    </row>
    <row r="119" spans="2:5" ht="15.75">
      <c r="B119" s="80" t="s">
        <v>49</v>
      </c>
      <c r="C119" s="80"/>
      <c r="D119" s="80"/>
      <c r="E119" s="80"/>
    </row>
    <row r="120" spans="2:5" ht="15.75">
      <c r="B120" s="1"/>
      <c r="C120" s="1"/>
      <c r="D120" s="1"/>
      <c r="E120" s="1"/>
    </row>
    <row r="121" spans="2:5" ht="15.75">
      <c r="B121" s="1" t="s">
        <v>50</v>
      </c>
      <c r="C121" s="1"/>
      <c r="D121" s="78">
        <f>F21</f>
        <v>987600</v>
      </c>
      <c r="E121" s="1"/>
    </row>
    <row r="122" spans="2:5" ht="15.75">
      <c r="B122" s="1" t="s">
        <v>16</v>
      </c>
      <c r="C122" s="1"/>
      <c r="D122" s="78">
        <f>F20</f>
        <v>27000</v>
      </c>
      <c r="E122" s="1"/>
    </row>
    <row r="123" spans="2:5" ht="15.75">
      <c r="B123" s="1" t="s">
        <v>51</v>
      </c>
      <c r="C123" s="1"/>
      <c r="D123" s="79">
        <f>D121-D122</f>
        <v>960600</v>
      </c>
      <c r="E123" s="1"/>
    </row>
    <row r="124" spans="2:5" ht="16.5" thickBot="1">
      <c r="B124" s="1" t="s">
        <v>52</v>
      </c>
      <c r="C124" s="1"/>
      <c r="D124" s="79">
        <v>3200</v>
      </c>
      <c r="E124" s="1"/>
    </row>
    <row r="125" spans="2:5" ht="16.5" thickTop="1">
      <c r="B125" s="89" t="s">
        <v>53</v>
      </c>
      <c r="C125" s="89"/>
      <c r="D125" s="90">
        <f>+D123/D124</f>
        <v>300.1875</v>
      </c>
      <c r="E125" s="1"/>
    </row>
    <row r="126" spans="2:5" ht="15.75">
      <c r="B126" s="1"/>
      <c r="C126" s="1"/>
      <c r="D126" s="1"/>
      <c r="E126" s="1"/>
    </row>
    <row r="127" spans="2:5" ht="15.75">
      <c r="B127" s="1" t="s">
        <v>54</v>
      </c>
      <c r="C127" s="1"/>
      <c r="D127" s="1"/>
      <c r="E127" s="1"/>
    </row>
    <row r="129" spans="2:6" ht="15" customHeight="1">
      <c r="B129" s="129" t="s">
        <v>55</v>
      </c>
      <c r="C129" s="129"/>
      <c r="D129" s="129"/>
      <c r="E129" s="129"/>
      <c r="F129" s="129"/>
    </row>
    <row r="130" spans="2:6" ht="15">
      <c r="B130" s="129"/>
      <c r="C130" s="129"/>
      <c r="D130" s="129"/>
      <c r="E130" s="129"/>
      <c r="F130" s="129"/>
    </row>
    <row r="132" spans="2:5" ht="15.75">
      <c r="B132" s="1" t="s">
        <v>50</v>
      </c>
      <c r="C132" s="1"/>
      <c r="D132" s="81">
        <f>F95</f>
        <v>1375606.6445182725</v>
      </c>
      <c r="E132" s="1"/>
    </row>
    <row r="133" spans="2:5" ht="15.75">
      <c r="B133" s="1" t="s">
        <v>16</v>
      </c>
      <c r="C133" s="1"/>
      <c r="D133" s="81">
        <f>F71</f>
        <v>27000</v>
      </c>
      <c r="E133" s="1"/>
    </row>
    <row r="134" spans="2:5" ht="15.75">
      <c r="B134" s="1" t="s">
        <v>51</v>
      </c>
      <c r="C134" s="1"/>
      <c r="D134" s="81">
        <f>D132-D133</f>
        <v>1348606.6445182725</v>
      </c>
      <c r="E134" s="1"/>
    </row>
    <row r="135" spans="2:5" ht="16.5" thickBot="1">
      <c r="B135" s="1" t="s">
        <v>56</v>
      </c>
      <c r="C135" s="1"/>
      <c r="D135" s="81">
        <f>F114</f>
        <v>129720</v>
      </c>
      <c r="E135" s="1"/>
    </row>
    <row r="136" spans="2:5" ht="16.5" thickTop="1">
      <c r="B136" s="1" t="s">
        <v>34</v>
      </c>
      <c r="C136" s="1"/>
      <c r="D136" s="82">
        <f>D134+D135</f>
        <v>1478326.6445182725</v>
      </c>
      <c r="E136" s="1"/>
    </row>
    <row r="137" spans="2:5" ht="16.5" thickBot="1">
      <c r="B137" s="1" t="s">
        <v>52</v>
      </c>
      <c r="C137" s="1"/>
      <c r="D137" s="79">
        <v>3200</v>
      </c>
      <c r="E137" s="1"/>
    </row>
    <row r="138" spans="2:5" ht="16.5" thickTop="1">
      <c r="B138" s="89" t="s">
        <v>53</v>
      </c>
      <c r="C138" s="89"/>
      <c r="D138" s="90">
        <f>D136/D137</f>
        <v>461.9770764119601</v>
      </c>
      <c r="E138" s="1"/>
    </row>
    <row r="139" spans="2:5" ht="15.75">
      <c r="B139" s="1"/>
      <c r="C139" s="1"/>
      <c r="D139" s="1"/>
      <c r="E139" s="1"/>
    </row>
    <row r="140" spans="2:5" ht="15.75">
      <c r="B140" s="1" t="s">
        <v>57</v>
      </c>
      <c r="C140" s="1"/>
      <c r="D140" s="1"/>
      <c r="E140" s="1"/>
    </row>
    <row r="143" spans="2:5" ht="15.75">
      <c r="B143" s="80" t="s">
        <v>58</v>
      </c>
      <c r="C143" s="80"/>
      <c r="D143" s="80"/>
      <c r="E143" s="87"/>
    </row>
    <row r="145" spans="2:4" ht="15.75">
      <c r="B145" s="1" t="s">
        <v>59</v>
      </c>
      <c r="C145" s="1"/>
      <c r="D145" s="1"/>
    </row>
    <row r="146" spans="2:4" ht="15.75">
      <c r="B146" s="1"/>
      <c r="C146" s="1"/>
      <c r="D146" s="1"/>
    </row>
    <row r="147" spans="2:4" ht="15.75">
      <c r="B147" s="1" t="s">
        <v>60</v>
      </c>
      <c r="C147" s="1"/>
      <c r="D147" s="88">
        <f>540</f>
        <v>540</v>
      </c>
    </row>
    <row r="148" spans="2:4" ht="15.75">
      <c r="B148" s="1" t="s">
        <v>16</v>
      </c>
      <c r="C148" s="1"/>
      <c r="D148" s="88">
        <f>F71</f>
        <v>27000</v>
      </c>
    </row>
    <row r="149" spans="2:4" ht="15.75">
      <c r="B149" s="1" t="s">
        <v>29</v>
      </c>
      <c r="C149" s="1"/>
      <c r="D149" s="88">
        <f>F76</f>
        <v>54000</v>
      </c>
    </row>
    <row r="150" spans="2:4" ht="15.75">
      <c r="B150" s="1" t="s">
        <v>34</v>
      </c>
      <c r="C150" s="1"/>
      <c r="D150" s="88">
        <f>D148+D149</f>
        <v>81000</v>
      </c>
    </row>
    <row r="151" spans="2:4" ht="16.5" thickBot="1">
      <c r="B151" s="1" t="s">
        <v>61</v>
      </c>
      <c r="C151" s="1"/>
      <c r="D151" s="88">
        <v>1000</v>
      </c>
    </row>
    <row r="152" spans="2:4" ht="16.5" thickTop="1">
      <c r="B152" s="1" t="s">
        <v>62</v>
      </c>
      <c r="C152" s="1"/>
      <c r="D152" s="82">
        <f>D150/D151</f>
        <v>81</v>
      </c>
    </row>
    <row r="153" spans="2:4" ht="15.75">
      <c r="B153" s="91" t="s">
        <v>63</v>
      </c>
      <c r="C153" s="91"/>
      <c r="D153" s="92">
        <f>D147-D152</f>
        <v>459</v>
      </c>
    </row>
    <row r="155" spans="2:5" ht="15.75">
      <c r="B155" s="38" t="s">
        <v>64</v>
      </c>
      <c r="C155" s="1"/>
      <c r="D155" s="1"/>
      <c r="E155" s="1"/>
    </row>
    <row r="157" spans="2:7" ht="15.75">
      <c r="B157" s="103" t="s">
        <v>65</v>
      </c>
      <c r="C157" s="103"/>
      <c r="D157" s="103"/>
      <c r="E157" s="103"/>
      <c r="F157" s="103"/>
      <c r="G157" s="1"/>
    </row>
    <row r="158" spans="2:6" ht="15">
      <c r="B158" s="103"/>
      <c r="C158" s="103"/>
      <c r="D158" s="103"/>
      <c r="E158" s="103"/>
      <c r="F158" s="103"/>
    </row>
    <row r="160" spans="2:3" ht="15.75">
      <c r="B160" s="80" t="s">
        <v>66</v>
      </c>
      <c r="C160" s="80"/>
    </row>
    <row r="161" spans="2:6" ht="15.75">
      <c r="B161" s="39"/>
      <c r="C161" s="39"/>
      <c r="D161" s="40" t="s">
        <v>4</v>
      </c>
      <c r="E161" s="40" t="s">
        <v>40</v>
      </c>
      <c r="F161" s="41" t="s">
        <v>6</v>
      </c>
    </row>
    <row r="162" spans="2:6" ht="15.75">
      <c r="B162" s="110" t="s">
        <v>7</v>
      </c>
      <c r="C162" s="118"/>
      <c r="D162" s="7"/>
      <c r="E162" s="7"/>
      <c r="F162" s="42"/>
    </row>
    <row r="163" spans="2:6" ht="15.75">
      <c r="B163" s="125" t="s">
        <v>8</v>
      </c>
      <c r="C163" s="126"/>
      <c r="D163" s="8"/>
      <c r="E163" s="8">
        <v>54000</v>
      </c>
      <c r="F163" s="43">
        <v>32000</v>
      </c>
    </row>
    <row r="164" spans="2:6" ht="15.75">
      <c r="B164" s="125" t="s">
        <v>9</v>
      </c>
      <c r="C164" s="126"/>
      <c r="D164" s="8">
        <v>16.8</v>
      </c>
      <c r="E164" s="8">
        <f>+E163*D164</f>
        <v>907200</v>
      </c>
      <c r="F164" s="8">
        <f>+F163*D164</f>
        <v>537600</v>
      </c>
    </row>
    <row r="165" spans="2:6" ht="15.75">
      <c r="B165" s="110" t="s">
        <v>10</v>
      </c>
      <c r="C165" s="118"/>
      <c r="D165" s="8"/>
      <c r="E165" s="8"/>
      <c r="F165" s="43"/>
    </row>
    <row r="166" spans="2:6" ht="15.75">
      <c r="B166" s="19" t="s">
        <v>11</v>
      </c>
      <c r="C166" s="15" t="s">
        <v>8</v>
      </c>
      <c r="D166" s="8"/>
      <c r="E166" s="8">
        <v>2200</v>
      </c>
      <c r="F166" s="43"/>
    </row>
    <row r="167" spans="2:6" ht="15.75">
      <c r="B167" s="19"/>
      <c r="C167" s="15" t="s">
        <v>12</v>
      </c>
      <c r="D167" s="93">
        <f>D138</f>
        <v>461.9770764119601</v>
      </c>
      <c r="E167" s="8">
        <f>+E166*D167</f>
        <v>1016349.5681063123</v>
      </c>
      <c r="F167" s="43"/>
    </row>
    <row r="168" spans="2:6" ht="15.75">
      <c r="B168" s="19" t="s">
        <v>13</v>
      </c>
      <c r="C168" s="15" t="s">
        <v>8</v>
      </c>
      <c r="D168" s="8"/>
      <c r="E168" s="8">
        <v>500</v>
      </c>
      <c r="F168" s="43"/>
    </row>
    <row r="169" spans="2:6" ht="15.75">
      <c r="B169" s="19"/>
      <c r="C169" s="15" t="s">
        <v>12</v>
      </c>
      <c r="D169" s="8">
        <v>540</v>
      </c>
      <c r="E169" s="8">
        <f>+E168*D169</f>
        <v>270000</v>
      </c>
      <c r="F169" s="43"/>
    </row>
    <row r="170" spans="2:6" ht="15.75">
      <c r="B170" s="110" t="s">
        <v>14</v>
      </c>
      <c r="C170" s="118"/>
      <c r="D170" s="8"/>
      <c r="E170" s="8"/>
      <c r="F170" s="43"/>
    </row>
    <row r="171" spans="2:6" ht="15.75">
      <c r="B171" s="125"/>
      <c r="C171" s="126"/>
      <c r="D171" s="8"/>
      <c r="E171" s="8">
        <v>240000</v>
      </c>
      <c r="F171" s="43">
        <v>63000</v>
      </c>
    </row>
    <row r="172" spans="2:6" ht="15.75">
      <c r="B172" s="110" t="s">
        <v>15</v>
      </c>
      <c r="C172" s="118"/>
      <c r="D172" s="8"/>
      <c r="E172" s="8"/>
      <c r="F172" s="43"/>
    </row>
    <row r="173" spans="2:6" ht="15.75">
      <c r="B173" s="125"/>
      <c r="C173" s="126"/>
      <c r="D173" s="8"/>
      <c r="E173" s="8">
        <v>1200000</v>
      </c>
      <c r="F173" s="43">
        <v>360000</v>
      </c>
    </row>
    <row r="174" spans="2:6" ht="15.75">
      <c r="B174" s="110" t="s">
        <v>16</v>
      </c>
      <c r="C174" s="118"/>
      <c r="D174" s="8"/>
      <c r="E174" s="8">
        <v>172800</v>
      </c>
      <c r="F174" s="43">
        <v>27000</v>
      </c>
    </row>
    <row r="175" spans="2:6" ht="15.75">
      <c r="B175" s="110" t="s">
        <v>28</v>
      </c>
      <c r="C175" s="118"/>
      <c r="D175" s="8"/>
      <c r="E175" s="8"/>
      <c r="F175" s="43"/>
    </row>
    <row r="176" spans="2:6" ht="15.75">
      <c r="B176" s="15" t="s">
        <v>30</v>
      </c>
      <c r="C176" s="45"/>
      <c r="D176" s="8"/>
      <c r="E176" s="8"/>
      <c r="F176" s="43">
        <v>96000</v>
      </c>
    </row>
    <row r="177" spans="2:6" ht="15.75">
      <c r="B177" s="15" t="s">
        <v>31</v>
      </c>
      <c r="C177" s="45"/>
      <c r="D177" s="8"/>
      <c r="E177" s="8">
        <v>156000</v>
      </c>
      <c r="F177" s="43"/>
    </row>
    <row r="178" spans="2:6" ht="15.75">
      <c r="B178" s="110" t="s">
        <v>29</v>
      </c>
      <c r="C178" s="118"/>
      <c r="D178" s="8"/>
      <c r="E178" s="8"/>
      <c r="F178" s="43"/>
    </row>
    <row r="179" spans="2:6" ht="15.75">
      <c r="B179" s="15" t="s">
        <v>30</v>
      </c>
      <c r="C179" s="45"/>
      <c r="D179" s="8"/>
      <c r="E179" s="8"/>
      <c r="F179" s="43">
        <v>54000</v>
      </c>
    </row>
    <row r="180" spans="2:6" ht="15.75">
      <c r="B180" s="15" t="s">
        <v>31</v>
      </c>
      <c r="C180" s="45"/>
      <c r="D180" s="8"/>
      <c r="E180" s="8">
        <v>432000</v>
      </c>
      <c r="F180" s="43"/>
    </row>
    <row r="181" spans="2:6" ht="15.75">
      <c r="B181" s="110" t="s">
        <v>32</v>
      </c>
      <c r="C181" s="118"/>
      <c r="D181" s="8"/>
      <c r="E181" s="8"/>
      <c r="F181" s="43"/>
    </row>
    <row r="182" spans="2:6" ht="15.75">
      <c r="B182" s="15" t="s">
        <v>30</v>
      </c>
      <c r="C182" s="45"/>
      <c r="D182" s="8"/>
      <c r="E182" s="8"/>
      <c r="F182" s="43">
        <f>1200000/10</f>
        <v>120000</v>
      </c>
    </row>
    <row r="183" spans="2:6" ht="15.75">
      <c r="B183" s="15" t="s">
        <v>31</v>
      </c>
      <c r="C183" s="45"/>
      <c r="D183" s="8"/>
      <c r="E183" s="8">
        <f>3000000/10</f>
        <v>300000</v>
      </c>
      <c r="F183" s="43"/>
    </row>
    <row r="184" spans="2:6" ht="15.75">
      <c r="B184" s="110" t="s">
        <v>27</v>
      </c>
      <c r="C184" s="118"/>
      <c r="D184" s="8"/>
      <c r="E184" s="123">
        <v>288000</v>
      </c>
      <c r="F184" s="124"/>
    </row>
    <row r="185" spans="2:6" ht="15.75">
      <c r="B185" s="15" t="s">
        <v>46</v>
      </c>
      <c r="C185" s="45"/>
      <c r="D185" s="8"/>
      <c r="E185" s="8"/>
      <c r="F185" s="43"/>
    </row>
    <row r="186" spans="2:6" ht="15.75">
      <c r="B186" s="15"/>
      <c r="C186" s="15" t="s">
        <v>30</v>
      </c>
      <c r="D186" s="76">
        <v>1200000</v>
      </c>
      <c r="E186" s="8"/>
      <c r="F186" s="43"/>
    </row>
    <row r="187" spans="2:6" ht="15.75">
      <c r="B187" s="15"/>
      <c r="C187" s="15" t="s">
        <v>31</v>
      </c>
      <c r="D187" s="76">
        <v>3000000</v>
      </c>
      <c r="E187" s="8"/>
      <c r="F187" s="43"/>
    </row>
    <row r="188" spans="2:6" ht="15.75">
      <c r="B188" s="15" t="s">
        <v>34</v>
      </c>
      <c r="C188" s="45"/>
      <c r="D188" s="76">
        <f>D186+D187</f>
        <v>4200000</v>
      </c>
      <c r="E188" s="8"/>
      <c r="F188" s="43"/>
    </row>
    <row r="189" spans="2:6" ht="15.75">
      <c r="B189" s="15" t="s">
        <v>35</v>
      </c>
      <c r="C189" s="45"/>
      <c r="D189" s="8"/>
      <c r="E189" s="74">
        <f>+D187/D188</f>
        <v>0.7142857142857143</v>
      </c>
      <c r="F189" s="75">
        <f>+D186/D188</f>
        <v>0.2857142857142857</v>
      </c>
    </row>
    <row r="190" spans="2:6" ht="15.75">
      <c r="B190" s="15" t="s">
        <v>36</v>
      </c>
      <c r="C190" s="45"/>
      <c r="D190" s="8"/>
      <c r="E190" s="8">
        <f>+E189*E184</f>
        <v>205714.2857142857</v>
      </c>
      <c r="F190" s="43">
        <f>+F189*E184</f>
        <v>82285.71428571428</v>
      </c>
    </row>
    <row r="191" spans="2:6" ht="15.75">
      <c r="B191" s="15"/>
      <c r="C191" s="45"/>
      <c r="D191" s="8"/>
      <c r="E191" s="8"/>
      <c r="F191" s="43"/>
    </row>
    <row r="192" spans="2:6" ht="15.75">
      <c r="B192" s="110" t="s">
        <v>26</v>
      </c>
      <c r="C192" s="118"/>
      <c r="D192" s="8"/>
      <c r="E192" s="104">
        <v>96000</v>
      </c>
      <c r="F192" s="105"/>
    </row>
    <row r="193" spans="2:6" ht="15.75">
      <c r="B193" s="15" t="s">
        <v>47</v>
      </c>
      <c r="C193" s="45"/>
      <c r="D193" s="8"/>
      <c r="E193" s="8"/>
      <c r="F193" s="43"/>
    </row>
    <row r="194" spans="2:6" ht="15.75">
      <c r="B194" s="15"/>
      <c r="C194" s="15" t="s">
        <v>30</v>
      </c>
      <c r="D194" s="8">
        <f>F164</f>
        <v>537600</v>
      </c>
      <c r="E194" s="8"/>
      <c r="F194" s="43"/>
    </row>
    <row r="195" spans="2:6" ht="15.75">
      <c r="B195" s="15"/>
      <c r="C195" s="15" t="s">
        <v>31</v>
      </c>
      <c r="D195" s="8">
        <f>E164</f>
        <v>907200</v>
      </c>
      <c r="E195" s="8"/>
      <c r="F195" s="43"/>
    </row>
    <row r="196" spans="2:6" ht="15.75">
      <c r="B196" s="15" t="s">
        <v>34</v>
      </c>
      <c r="C196" s="45"/>
      <c r="D196" s="76">
        <f>D194+D195</f>
        <v>1444800</v>
      </c>
      <c r="E196" s="8"/>
      <c r="F196" s="43"/>
    </row>
    <row r="197" spans="2:6" ht="15.75">
      <c r="B197" s="15" t="s">
        <v>35</v>
      </c>
      <c r="C197" s="45"/>
      <c r="D197" s="8"/>
      <c r="E197" s="74">
        <f>D195/D196</f>
        <v>0.627906976744186</v>
      </c>
      <c r="F197" s="75">
        <f>D194/D196</f>
        <v>0.37209302325581395</v>
      </c>
    </row>
    <row r="198" spans="2:6" ht="16.5" thickBot="1">
      <c r="B198" s="15" t="s">
        <v>36</v>
      </c>
      <c r="C198" s="45"/>
      <c r="D198" s="8"/>
      <c r="E198" s="8">
        <f>+E197*E192</f>
        <v>60279.06976744186</v>
      </c>
      <c r="F198" s="43">
        <f>+F197*E192</f>
        <v>35720.93023255814</v>
      </c>
    </row>
    <row r="199" spans="2:6" ht="16.5" thickBot="1">
      <c r="B199" s="121" t="s">
        <v>41</v>
      </c>
      <c r="C199" s="122"/>
      <c r="D199" s="94"/>
      <c r="E199" s="94">
        <f>+E164+E167+E169+E171+E173+E174+E177+E180+E183+E190+E198</f>
        <v>4960342.923588039</v>
      </c>
      <c r="F199" s="95">
        <f>+F164+F171+F173+F174+F176+F179+F182+F190+F198</f>
        <v>1375606.6445182725</v>
      </c>
    </row>
    <row r="200" spans="2:6" ht="15.75">
      <c r="B200" s="110" t="s">
        <v>18</v>
      </c>
      <c r="C200" s="111"/>
      <c r="D200" s="8"/>
      <c r="E200" s="8"/>
      <c r="F200" s="8"/>
    </row>
    <row r="201" spans="2:6" ht="15.75">
      <c r="B201" s="19" t="s">
        <v>11</v>
      </c>
      <c r="C201" s="4"/>
      <c r="D201" s="8"/>
      <c r="E201" s="8">
        <v>2700</v>
      </c>
      <c r="F201" s="8">
        <v>2200</v>
      </c>
    </row>
    <row r="202" spans="2:6" ht="15.75">
      <c r="B202" s="19" t="s">
        <v>13</v>
      </c>
      <c r="C202" s="15"/>
      <c r="D202" s="8"/>
      <c r="E202" s="8"/>
      <c r="F202" s="8">
        <v>1000</v>
      </c>
    </row>
    <row r="203" spans="2:6" ht="15.75">
      <c r="B203" s="110" t="s">
        <v>19</v>
      </c>
      <c r="C203" s="111"/>
      <c r="D203" s="8"/>
      <c r="E203" s="8"/>
      <c r="F203" s="8"/>
    </row>
    <row r="204" spans="2:6" ht="15.75">
      <c r="B204" s="19" t="s">
        <v>11</v>
      </c>
      <c r="C204" s="4"/>
      <c r="D204" s="8"/>
      <c r="E204" s="8"/>
      <c r="F204" s="93">
        <f>D138</f>
        <v>461.9770764119601</v>
      </c>
    </row>
    <row r="205" spans="2:6" ht="15.75">
      <c r="B205" s="19" t="s">
        <v>13</v>
      </c>
      <c r="C205" s="15"/>
      <c r="D205" s="8"/>
      <c r="E205" s="8">
        <v>1920</v>
      </c>
      <c r="F205" s="8">
        <v>540</v>
      </c>
    </row>
    <row r="206" spans="2:6" ht="15.75">
      <c r="B206" s="112" t="s">
        <v>20</v>
      </c>
      <c r="C206" s="113"/>
      <c r="D206" s="20"/>
      <c r="E206" s="77">
        <f>+E201*E205</f>
        <v>5184000</v>
      </c>
      <c r="F206" s="77">
        <f>+F201*F204+F202*F205</f>
        <v>1556349.5681063123</v>
      </c>
    </row>
    <row r="207" spans="2:6" ht="15.75">
      <c r="B207" s="114" t="s">
        <v>42</v>
      </c>
      <c r="C207" s="115"/>
      <c r="D207" s="66"/>
      <c r="E207" s="96">
        <f>E206-E199</f>
        <v>223657.07641196065</v>
      </c>
      <c r="F207" s="97">
        <f>F206-F199</f>
        <v>180742.92358803982</v>
      </c>
    </row>
    <row r="208" spans="2:6" ht="15.75">
      <c r="B208" s="110" t="s">
        <v>22</v>
      </c>
      <c r="C208" s="111"/>
      <c r="D208" s="8"/>
      <c r="E208" s="116"/>
      <c r="F208" s="117"/>
    </row>
    <row r="209" spans="2:6" ht="15.75">
      <c r="B209" s="19" t="s">
        <v>23</v>
      </c>
      <c r="C209" s="23" t="s">
        <v>24</v>
      </c>
      <c r="D209" s="8"/>
      <c r="E209" s="104">
        <v>300000</v>
      </c>
      <c r="F209" s="105"/>
    </row>
    <row r="210" spans="2:6" ht="15.75">
      <c r="B210" s="19"/>
      <c r="C210" s="23" t="s">
        <v>25</v>
      </c>
      <c r="D210" s="8"/>
      <c r="E210" s="104">
        <v>144000</v>
      </c>
      <c r="F210" s="105"/>
    </row>
    <row r="211" spans="2:6" ht="15.75">
      <c r="B211" s="19" t="s">
        <v>28</v>
      </c>
      <c r="C211" s="23"/>
      <c r="D211" s="8"/>
      <c r="E211" s="104">
        <f>372000-F176-E177</f>
        <v>120000</v>
      </c>
      <c r="F211" s="105"/>
    </row>
    <row r="212" spans="2:6" ht="15.75">
      <c r="B212" s="106" t="s">
        <v>33</v>
      </c>
      <c r="C212" s="107"/>
      <c r="D212" s="20"/>
      <c r="E212" s="108">
        <f>SUM(E209:F211)</f>
        <v>564000</v>
      </c>
      <c r="F212" s="109"/>
    </row>
    <row r="213" spans="2:6" ht="15.75">
      <c r="B213" s="19" t="s">
        <v>15</v>
      </c>
      <c r="C213" s="24"/>
      <c r="D213" s="8"/>
      <c r="E213" s="47"/>
      <c r="F213" s="46"/>
    </row>
    <row r="214" spans="2:6" ht="15.75">
      <c r="B214" s="19"/>
      <c r="C214" s="23" t="s">
        <v>30</v>
      </c>
      <c r="D214" s="76">
        <v>360000</v>
      </c>
      <c r="E214" s="31"/>
      <c r="F214" s="32"/>
    </row>
    <row r="215" spans="2:6" ht="15.75">
      <c r="B215" s="19"/>
      <c r="C215" s="23" t="s">
        <v>31</v>
      </c>
      <c r="D215" s="76">
        <v>1200000</v>
      </c>
      <c r="E215" s="47"/>
      <c r="F215" s="46"/>
    </row>
    <row r="216" spans="2:6" ht="15.75">
      <c r="B216" s="19" t="s">
        <v>34</v>
      </c>
      <c r="C216" s="24"/>
      <c r="D216" s="76">
        <f>+D214+D215</f>
        <v>1560000</v>
      </c>
      <c r="E216" s="31"/>
      <c r="F216" s="32"/>
    </row>
    <row r="217" spans="2:6" ht="15.75">
      <c r="B217" s="19" t="s">
        <v>35</v>
      </c>
      <c r="C217" s="24"/>
      <c r="D217" s="8"/>
      <c r="E217" s="31">
        <f>ROUND(+D215/D216,2)</f>
        <v>0.77</v>
      </c>
      <c r="F217" s="31">
        <f>ROUND(+D214/D216,2)</f>
        <v>0.23</v>
      </c>
    </row>
    <row r="218" spans="2:6" ht="15.75">
      <c r="B218" s="19" t="s">
        <v>36</v>
      </c>
      <c r="C218" s="24"/>
      <c r="D218" s="8"/>
      <c r="E218" s="48">
        <f>E217*E212</f>
        <v>434280</v>
      </c>
      <c r="F218" s="49">
        <f>F217*E212</f>
        <v>129720</v>
      </c>
    </row>
    <row r="219" spans="2:6" ht="15.75">
      <c r="B219" s="127" t="s">
        <v>37</v>
      </c>
      <c r="C219" s="128"/>
      <c r="D219" s="69"/>
      <c r="E219" s="85">
        <f>E207-E218</f>
        <v>-210622.92358803935</v>
      </c>
      <c r="F219" s="86">
        <f>F207-F218</f>
        <v>51022.92358803982</v>
      </c>
    </row>
    <row r="221" spans="2:4" ht="15.75">
      <c r="B221" s="80" t="s">
        <v>67</v>
      </c>
      <c r="C221" s="80"/>
      <c r="D221" s="87"/>
    </row>
    <row r="223" spans="2:6" ht="15.75">
      <c r="B223" s="39"/>
      <c r="C223" s="39"/>
      <c r="D223" s="40" t="s">
        <v>4</v>
      </c>
      <c r="E223" s="40" t="s">
        <v>40</v>
      </c>
      <c r="F223" s="41" t="s">
        <v>6</v>
      </c>
    </row>
    <row r="224" spans="2:6" ht="15.75">
      <c r="B224" s="110" t="s">
        <v>7</v>
      </c>
      <c r="C224" s="118"/>
      <c r="D224" s="7"/>
      <c r="E224" s="7"/>
      <c r="F224" s="42"/>
    </row>
    <row r="225" spans="2:6" ht="15.75">
      <c r="B225" s="125" t="s">
        <v>8</v>
      </c>
      <c r="C225" s="126"/>
      <c r="D225" s="8"/>
      <c r="E225" s="8">
        <v>54000</v>
      </c>
      <c r="F225" s="43">
        <v>32000</v>
      </c>
    </row>
    <row r="226" spans="2:6" ht="15.75">
      <c r="B226" s="125" t="s">
        <v>9</v>
      </c>
      <c r="C226" s="126"/>
      <c r="D226" s="8">
        <v>16.8</v>
      </c>
      <c r="E226" s="8">
        <f>+E225*D226</f>
        <v>907200</v>
      </c>
      <c r="F226" s="8">
        <f>+F225*D226</f>
        <v>537600</v>
      </c>
    </row>
    <row r="227" spans="2:6" ht="15.75">
      <c r="B227" s="110" t="s">
        <v>10</v>
      </c>
      <c r="C227" s="118"/>
      <c r="D227" s="8"/>
      <c r="E227" s="8"/>
      <c r="F227" s="43"/>
    </row>
    <row r="228" spans="2:6" ht="15.75">
      <c r="B228" s="19" t="s">
        <v>11</v>
      </c>
      <c r="C228" s="15" t="s">
        <v>8</v>
      </c>
      <c r="D228" s="8"/>
      <c r="E228" s="8">
        <v>2200</v>
      </c>
      <c r="F228" s="43"/>
    </row>
    <row r="229" spans="2:6" ht="15.75">
      <c r="B229" s="19"/>
      <c r="C229" s="15" t="s">
        <v>12</v>
      </c>
      <c r="D229" s="98">
        <f>D153</f>
        <v>459</v>
      </c>
      <c r="E229" s="8">
        <f>+E228*D229</f>
        <v>1009800</v>
      </c>
      <c r="F229" s="43"/>
    </row>
    <row r="230" spans="2:6" ht="15.75">
      <c r="B230" s="19" t="s">
        <v>13</v>
      </c>
      <c r="C230" s="15" t="s">
        <v>8</v>
      </c>
      <c r="D230" s="8"/>
      <c r="E230" s="8">
        <v>500</v>
      </c>
      <c r="F230" s="43"/>
    </row>
    <row r="231" spans="2:6" ht="15.75">
      <c r="B231" s="19"/>
      <c r="C231" s="15" t="s">
        <v>12</v>
      </c>
      <c r="D231" s="8">
        <v>540</v>
      </c>
      <c r="E231" s="8">
        <f>+E230*D231</f>
        <v>270000</v>
      </c>
      <c r="F231" s="43"/>
    </row>
    <row r="232" spans="2:6" ht="15.75">
      <c r="B232" s="110" t="s">
        <v>14</v>
      </c>
      <c r="C232" s="118"/>
      <c r="D232" s="8"/>
      <c r="E232" s="8"/>
      <c r="F232" s="43"/>
    </row>
    <row r="233" spans="2:6" ht="15.75">
      <c r="B233" s="125"/>
      <c r="C233" s="126"/>
      <c r="D233" s="8"/>
      <c r="E233" s="8">
        <v>240000</v>
      </c>
      <c r="F233" s="43">
        <v>63000</v>
      </c>
    </row>
    <row r="234" spans="2:6" ht="15.75">
      <c r="B234" s="110" t="s">
        <v>15</v>
      </c>
      <c r="C234" s="118"/>
      <c r="D234" s="8"/>
      <c r="E234" s="8"/>
      <c r="F234" s="43"/>
    </row>
    <row r="235" spans="2:6" ht="15.75">
      <c r="B235" s="125"/>
      <c r="C235" s="126"/>
      <c r="D235" s="8"/>
      <c r="E235" s="8">
        <v>1200000</v>
      </c>
      <c r="F235" s="43">
        <v>360000</v>
      </c>
    </row>
    <row r="236" spans="2:6" ht="15.75">
      <c r="B236" s="110" t="s">
        <v>16</v>
      </c>
      <c r="C236" s="118"/>
      <c r="D236" s="8"/>
      <c r="E236" s="8">
        <v>172800</v>
      </c>
      <c r="F236" s="43">
        <v>27000</v>
      </c>
    </row>
    <row r="237" spans="2:6" ht="15.75">
      <c r="B237" s="44"/>
      <c r="C237" s="45"/>
      <c r="D237" s="8"/>
      <c r="E237" s="8"/>
      <c r="F237" s="43"/>
    </row>
    <row r="238" spans="2:6" ht="15.75">
      <c r="B238" s="44"/>
      <c r="C238" s="45"/>
      <c r="D238" s="8"/>
      <c r="E238" s="8"/>
      <c r="F238" s="43"/>
    </row>
    <row r="239" spans="2:6" ht="15.75">
      <c r="B239" s="110" t="s">
        <v>28</v>
      </c>
      <c r="C239" s="118"/>
      <c r="D239" s="8"/>
      <c r="E239" s="8"/>
      <c r="F239" s="43"/>
    </row>
    <row r="240" spans="2:6" ht="15.75">
      <c r="B240" s="15" t="s">
        <v>30</v>
      </c>
      <c r="C240" s="45"/>
      <c r="D240" s="8"/>
      <c r="E240" s="8"/>
      <c r="F240" s="43">
        <v>96000</v>
      </c>
    </row>
    <row r="241" spans="2:6" ht="15.75">
      <c r="B241" s="15" t="s">
        <v>31</v>
      </c>
      <c r="C241" s="45"/>
      <c r="D241" s="8"/>
      <c r="E241" s="8">
        <v>156000</v>
      </c>
      <c r="F241" s="43"/>
    </row>
    <row r="242" spans="2:6" ht="15.75">
      <c r="B242" s="110" t="s">
        <v>29</v>
      </c>
      <c r="C242" s="118"/>
      <c r="D242" s="8"/>
      <c r="E242" s="8"/>
      <c r="F242" s="43"/>
    </row>
    <row r="243" spans="2:6" ht="15.75">
      <c r="B243" s="15" t="s">
        <v>30</v>
      </c>
      <c r="C243" s="45"/>
      <c r="D243" s="8"/>
      <c r="E243" s="8"/>
      <c r="F243" s="43">
        <v>54000</v>
      </c>
    </row>
    <row r="244" spans="2:6" ht="15.75">
      <c r="B244" s="15" t="s">
        <v>31</v>
      </c>
      <c r="C244" s="45"/>
      <c r="D244" s="8"/>
      <c r="E244" s="8">
        <v>432000</v>
      </c>
      <c r="F244" s="43"/>
    </row>
    <row r="245" spans="2:6" ht="15.75">
      <c r="B245" s="110" t="s">
        <v>32</v>
      </c>
      <c r="C245" s="118"/>
      <c r="D245" s="8"/>
      <c r="E245" s="8"/>
      <c r="F245" s="43"/>
    </row>
    <row r="246" spans="2:6" ht="15.75">
      <c r="B246" s="15" t="s">
        <v>30</v>
      </c>
      <c r="C246" s="45"/>
      <c r="D246" s="8"/>
      <c r="E246" s="8"/>
      <c r="F246" s="43">
        <f>1200000/10</f>
        <v>120000</v>
      </c>
    </row>
    <row r="247" spans="2:6" ht="15.75">
      <c r="B247" s="15" t="s">
        <v>31</v>
      </c>
      <c r="C247" s="45"/>
      <c r="D247" s="8"/>
      <c r="E247" s="8">
        <f>3000000/10</f>
        <v>300000</v>
      </c>
      <c r="F247" s="43"/>
    </row>
    <row r="248" spans="2:6" ht="15.75">
      <c r="B248" s="110" t="s">
        <v>27</v>
      </c>
      <c r="C248" s="118"/>
      <c r="D248" s="8"/>
      <c r="E248" s="123">
        <v>288000</v>
      </c>
      <c r="F248" s="124"/>
    </row>
    <row r="249" spans="2:6" ht="15.75">
      <c r="B249" s="15" t="s">
        <v>46</v>
      </c>
      <c r="C249" s="45"/>
      <c r="D249" s="8"/>
      <c r="E249" s="8"/>
      <c r="F249" s="43"/>
    </row>
    <row r="250" spans="2:6" ht="15.75">
      <c r="B250" s="15"/>
      <c r="C250" s="15" t="s">
        <v>30</v>
      </c>
      <c r="D250" s="76">
        <v>1200000</v>
      </c>
      <c r="E250" s="8"/>
      <c r="F250" s="43"/>
    </row>
    <row r="251" spans="2:6" ht="15.75">
      <c r="B251" s="15"/>
      <c r="C251" s="15" t="s">
        <v>31</v>
      </c>
      <c r="D251" s="76">
        <v>3000000</v>
      </c>
      <c r="E251" s="8"/>
      <c r="F251" s="43"/>
    </row>
    <row r="252" spans="2:6" ht="15.75">
      <c r="B252" s="15" t="s">
        <v>34</v>
      </c>
      <c r="C252" s="45"/>
      <c r="D252" s="76">
        <f>D250+D251</f>
        <v>4200000</v>
      </c>
      <c r="E252" s="8"/>
      <c r="F252" s="43"/>
    </row>
    <row r="253" spans="2:6" ht="15.75">
      <c r="B253" s="15" t="s">
        <v>35</v>
      </c>
      <c r="C253" s="45"/>
      <c r="D253" s="8"/>
      <c r="E253" s="74">
        <f>+D251/D252</f>
        <v>0.7142857142857143</v>
      </c>
      <c r="F253" s="75">
        <f>+D250/D252</f>
        <v>0.2857142857142857</v>
      </c>
    </row>
    <row r="254" spans="2:6" ht="15.75">
      <c r="B254" s="15" t="s">
        <v>36</v>
      </c>
      <c r="C254" s="45"/>
      <c r="D254" s="8"/>
      <c r="E254" s="8">
        <f>+E253*E248</f>
        <v>205714.2857142857</v>
      </c>
      <c r="F254" s="43">
        <f>+F253*E248</f>
        <v>82285.71428571428</v>
      </c>
    </row>
    <row r="255" spans="2:6" ht="15.75">
      <c r="B255" s="15"/>
      <c r="C255" s="45"/>
      <c r="D255" s="8"/>
      <c r="E255" s="8"/>
      <c r="F255" s="43"/>
    </row>
    <row r="256" spans="2:6" ht="15.75">
      <c r="B256" s="110" t="s">
        <v>26</v>
      </c>
      <c r="C256" s="118"/>
      <c r="D256" s="8"/>
      <c r="E256" s="104">
        <v>96000</v>
      </c>
      <c r="F256" s="105"/>
    </row>
    <row r="257" spans="2:6" ht="15.75">
      <c r="B257" s="15" t="s">
        <v>47</v>
      </c>
      <c r="C257" s="45"/>
      <c r="D257" s="8"/>
      <c r="E257" s="8"/>
      <c r="F257" s="43"/>
    </row>
    <row r="258" spans="2:6" ht="15.75">
      <c r="B258" s="15"/>
      <c r="C258" s="15" t="s">
        <v>30</v>
      </c>
      <c r="D258" s="8">
        <f>F226</f>
        <v>537600</v>
      </c>
      <c r="E258" s="8"/>
      <c r="F258" s="43"/>
    </row>
    <row r="259" spans="2:6" ht="15.75">
      <c r="B259" s="15"/>
      <c r="C259" s="15" t="s">
        <v>31</v>
      </c>
      <c r="D259" s="8">
        <f>E226</f>
        <v>907200</v>
      </c>
      <c r="E259" s="8"/>
      <c r="F259" s="43"/>
    </row>
    <row r="260" spans="2:6" ht="15.75">
      <c r="B260" s="15" t="s">
        <v>34</v>
      </c>
      <c r="C260" s="45"/>
      <c r="D260" s="76">
        <f>D258+D259</f>
        <v>1444800</v>
      </c>
      <c r="E260" s="8"/>
      <c r="F260" s="43"/>
    </row>
    <row r="261" spans="2:6" ht="15.75">
      <c r="B261" s="15" t="s">
        <v>35</v>
      </c>
      <c r="C261" s="45"/>
      <c r="D261" s="8"/>
      <c r="E261" s="74">
        <f>D259/D260</f>
        <v>0.627906976744186</v>
      </c>
      <c r="F261" s="75">
        <f>D258/D260</f>
        <v>0.37209302325581395</v>
      </c>
    </row>
    <row r="262" spans="2:6" ht="15.75">
      <c r="B262" s="15" t="s">
        <v>36</v>
      </c>
      <c r="C262" s="45"/>
      <c r="D262" s="8"/>
      <c r="E262" s="8">
        <f>+E261*E256</f>
        <v>60279.06976744186</v>
      </c>
      <c r="F262" s="43">
        <f>+F261*E256</f>
        <v>35720.93023255814</v>
      </c>
    </row>
    <row r="263" spans="2:6" ht="16.5" thickBot="1">
      <c r="B263" s="119"/>
      <c r="C263" s="120"/>
      <c r="D263" s="8"/>
      <c r="E263" s="8"/>
      <c r="F263" s="43"/>
    </row>
    <row r="264" spans="2:6" ht="16.5" thickBot="1">
      <c r="B264" s="121" t="s">
        <v>41</v>
      </c>
      <c r="C264" s="122"/>
      <c r="D264" s="94"/>
      <c r="E264" s="94">
        <f>+E226+E229+E231+E233+E235+E236+E241+E244+E247+E254+E262</f>
        <v>4953793.355481727</v>
      </c>
      <c r="F264" s="95">
        <f>+F226+F233+F235+F236+F240+F243+F246+F254+F262</f>
        <v>1375606.6445182725</v>
      </c>
    </row>
    <row r="265" spans="2:6" ht="15.75">
      <c r="B265" s="110" t="s">
        <v>18</v>
      </c>
      <c r="C265" s="111"/>
      <c r="D265" s="8"/>
      <c r="E265" s="8"/>
      <c r="F265" s="8"/>
    </row>
    <row r="266" spans="2:6" ht="15.75">
      <c r="B266" s="19" t="s">
        <v>11</v>
      </c>
      <c r="C266" s="4"/>
      <c r="D266" s="8"/>
      <c r="E266" s="8">
        <v>2700</v>
      </c>
      <c r="F266" s="8">
        <v>2200</v>
      </c>
    </row>
    <row r="267" spans="2:6" ht="15.75">
      <c r="B267" s="19" t="s">
        <v>13</v>
      </c>
      <c r="C267" s="15"/>
      <c r="D267" s="8"/>
      <c r="E267" s="8"/>
      <c r="F267" s="8">
        <v>1000</v>
      </c>
    </row>
    <row r="268" spans="2:6" ht="15.75">
      <c r="B268" s="110" t="s">
        <v>19</v>
      </c>
      <c r="C268" s="111"/>
      <c r="D268" s="8"/>
      <c r="E268" s="8"/>
      <c r="F268" s="8"/>
    </row>
    <row r="269" spans="2:6" ht="15.75">
      <c r="B269" s="19" t="s">
        <v>11</v>
      </c>
      <c r="C269" s="4"/>
      <c r="D269" s="8"/>
      <c r="E269" s="8"/>
      <c r="F269" s="98">
        <f>D153</f>
        <v>459</v>
      </c>
    </row>
    <row r="270" spans="2:6" ht="15.75">
      <c r="B270" s="19" t="s">
        <v>13</v>
      </c>
      <c r="C270" s="15"/>
      <c r="D270" s="8"/>
      <c r="E270" s="8">
        <v>1920</v>
      </c>
      <c r="F270" s="8">
        <v>540</v>
      </c>
    </row>
    <row r="271" spans="2:6" ht="15.75">
      <c r="B271" s="112" t="s">
        <v>20</v>
      </c>
      <c r="C271" s="113"/>
      <c r="D271" s="20"/>
      <c r="E271" s="77">
        <f>+E266*E270</f>
        <v>5184000</v>
      </c>
      <c r="F271" s="77">
        <f>+F266*F269+F267*F270</f>
        <v>1549800</v>
      </c>
    </row>
    <row r="272" spans="2:6" ht="15.75">
      <c r="B272" s="110"/>
      <c r="C272" s="111"/>
      <c r="D272" s="8"/>
      <c r="E272" s="8"/>
      <c r="F272" s="8"/>
    </row>
    <row r="273" spans="2:6" ht="15.75">
      <c r="B273" s="114" t="s">
        <v>42</v>
      </c>
      <c r="C273" s="115"/>
      <c r="D273" s="66"/>
      <c r="E273" s="96">
        <f>E271-E264</f>
        <v>230206.64451827295</v>
      </c>
      <c r="F273" s="97">
        <f>F271-F264</f>
        <v>174193.3554817275</v>
      </c>
    </row>
    <row r="274" spans="2:6" ht="15.75">
      <c r="B274" s="110" t="s">
        <v>22</v>
      </c>
      <c r="C274" s="111"/>
      <c r="D274" s="8"/>
      <c r="E274" s="116"/>
      <c r="F274" s="117"/>
    </row>
    <row r="275" spans="2:6" ht="15.75">
      <c r="B275" s="19" t="s">
        <v>23</v>
      </c>
      <c r="C275" s="23" t="s">
        <v>24</v>
      </c>
      <c r="D275" s="8"/>
      <c r="E275" s="104">
        <v>300000</v>
      </c>
      <c r="F275" s="105"/>
    </row>
    <row r="276" spans="2:6" ht="15.75">
      <c r="B276" s="19"/>
      <c r="C276" s="23" t="s">
        <v>25</v>
      </c>
      <c r="D276" s="8"/>
      <c r="E276" s="104">
        <v>144000</v>
      </c>
      <c r="F276" s="105"/>
    </row>
    <row r="277" spans="2:6" ht="15.75">
      <c r="B277" s="19" t="s">
        <v>28</v>
      </c>
      <c r="C277" s="23"/>
      <c r="D277" s="8"/>
      <c r="E277" s="104">
        <f>372000-F240-E241</f>
        <v>120000</v>
      </c>
      <c r="F277" s="105"/>
    </row>
    <row r="278" spans="2:6" ht="15.75">
      <c r="B278" s="106" t="s">
        <v>33</v>
      </c>
      <c r="C278" s="107"/>
      <c r="D278" s="20"/>
      <c r="E278" s="108">
        <f>SUM(E275:F277)</f>
        <v>564000</v>
      </c>
      <c r="F278" s="109"/>
    </row>
    <row r="279" spans="2:6" ht="15.75">
      <c r="B279" s="19" t="s">
        <v>15</v>
      </c>
      <c r="C279" s="24"/>
      <c r="D279" s="8"/>
      <c r="E279" s="47"/>
      <c r="F279" s="46"/>
    </row>
    <row r="280" spans="2:6" ht="15.75">
      <c r="B280" s="19"/>
      <c r="C280" s="23" t="s">
        <v>30</v>
      </c>
      <c r="D280" s="8">
        <v>360000</v>
      </c>
      <c r="E280" s="31"/>
      <c r="F280" s="32"/>
    </row>
    <row r="281" spans="2:6" ht="15.75">
      <c r="B281" s="19"/>
      <c r="C281" s="23" t="s">
        <v>31</v>
      </c>
      <c r="D281" s="76">
        <v>1200000</v>
      </c>
      <c r="E281" s="47"/>
      <c r="F281" s="46"/>
    </row>
    <row r="282" spans="2:6" ht="15.75">
      <c r="B282" s="19" t="s">
        <v>34</v>
      </c>
      <c r="C282" s="24"/>
      <c r="D282" s="76">
        <f>+D280+D281</f>
        <v>1560000</v>
      </c>
      <c r="E282" s="31"/>
      <c r="F282" s="32"/>
    </row>
    <row r="283" spans="2:6" ht="15.75">
      <c r="B283" s="19" t="s">
        <v>35</v>
      </c>
      <c r="C283" s="24"/>
      <c r="D283" s="8"/>
      <c r="E283" s="31">
        <f>ROUND(+D281/D282,2)</f>
        <v>0.77</v>
      </c>
      <c r="F283" s="31">
        <f>ROUND(+D280/D282,2)</f>
        <v>0.23</v>
      </c>
    </row>
    <row r="284" spans="2:6" ht="15.75">
      <c r="B284" s="19" t="s">
        <v>36</v>
      </c>
      <c r="C284" s="24"/>
      <c r="D284" s="8"/>
      <c r="E284" s="48">
        <f>E283*E278</f>
        <v>434280</v>
      </c>
      <c r="F284" s="49">
        <f>F283*E278</f>
        <v>129720</v>
      </c>
    </row>
    <row r="285" spans="2:6" ht="15.75">
      <c r="B285" s="110"/>
      <c r="C285" s="111"/>
      <c r="D285" s="8"/>
      <c r="E285" s="34"/>
      <c r="F285" s="35"/>
    </row>
    <row r="286" spans="2:6" ht="15.75">
      <c r="B286" s="101" t="s">
        <v>37</v>
      </c>
      <c r="C286" s="102"/>
      <c r="D286" s="22"/>
      <c r="E286" s="36">
        <f>E273-E284</f>
        <v>-204073.35548172705</v>
      </c>
      <c r="F286" s="37">
        <f>F273-F284</f>
        <v>44473.355481727514</v>
      </c>
    </row>
    <row r="288" spans="2:6" ht="15" customHeight="1">
      <c r="B288" s="103" t="s">
        <v>68</v>
      </c>
      <c r="C288" s="103"/>
      <c r="D288" s="103"/>
      <c r="E288" s="103"/>
      <c r="F288" s="103"/>
    </row>
    <row r="289" spans="2:6" ht="15" customHeight="1">
      <c r="B289" s="103"/>
      <c r="C289" s="103"/>
      <c r="D289" s="103"/>
      <c r="E289" s="103"/>
      <c r="F289" s="103"/>
    </row>
    <row r="290" spans="2:6" ht="15" customHeight="1">
      <c r="B290" s="103"/>
      <c r="C290" s="103"/>
      <c r="D290" s="103"/>
      <c r="E290" s="103"/>
      <c r="F290" s="103"/>
    </row>
    <row r="291" spans="2:6" ht="15">
      <c r="B291" s="103"/>
      <c r="C291" s="103"/>
      <c r="D291" s="103"/>
      <c r="E291" s="103"/>
      <c r="F291" s="103"/>
    </row>
    <row r="293" spans="2:6" ht="15" customHeight="1">
      <c r="B293" s="103" t="s">
        <v>69</v>
      </c>
      <c r="C293" s="103"/>
      <c r="D293" s="103"/>
      <c r="E293" s="103"/>
      <c r="F293" s="103"/>
    </row>
    <row r="294" spans="2:6" ht="15" customHeight="1">
      <c r="B294" s="103"/>
      <c r="C294" s="103"/>
      <c r="D294" s="103"/>
      <c r="E294" s="103"/>
      <c r="F294" s="103"/>
    </row>
    <row r="295" spans="2:6" ht="15" customHeight="1">
      <c r="B295" s="103"/>
      <c r="C295" s="103"/>
      <c r="D295" s="103"/>
      <c r="E295" s="103"/>
      <c r="F295" s="103"/>
    </row>
    <row r="296" spans="2:6" ht="15" customHeight="1">
      <c r="B296" s="103"/>
      <c r="C296" s="103"/>
      <c r="D296" s="103"/>
      <c r="E296" s="103"/>
      <c r="F296" s="103"/>
    </row>
    <row r="298" ht="17.25">
      <c r="B298" s="99"/>
    </row>
    <row r="299" ht="15.75">
      <c r="B299" s="100"/>
    </row>
    <row r="300" ht="15.75">
      <c r="B300" s="100"/>
    </row>
  </sheetData>
  <sheetProtection/>
  <mergeCells count="121">
    <mergeCell ref="B10:C10"/>
    <mergeCell ref="B11:C11"/>
    <mergeCell ref="B12:C12"/>
    <mergeCell ref="B13:C13"/>
    <mergeCell ref="B25:C25"/>
    <mergeCell ref="B28:C28"/>
    <mergeCell ref="B29:C29"/>
    <mergeCell ref="B30:C30"/>
    <mergeCell ref="E30:F30"/>
    <mergeCell ref="B20:C20"/>
    <mergeCell ref="B21:C21"/>
    <mergeCell ref="B22:C22"/>
    <mergeCell ref="B18:C18"/>
    <mergeCell ref="B19:C19"/>
    <mergeCell ref="B102:C102"/>
    <mergeCell ref="B103:C103"/>
    <mergeCell ref="B104:C104"/>
    <mergeCell ref="B96:C96"/>
    <mergeCell ref="B99:C99"/>
    <mergeCell ref="B88:C88"/>
    <mergeCell ref="B95:C95"/>
    <mergeCell ref="B69:C69"/>
    <mergeCell ref="B70:C70"/>
    <mergeCell ref="B71:C71"/>
    <mergeCell ref="B72:C72"/>
    <mergeCell ref="B64:C64"/>
    <mergeCell ref="B75:C75"/>
    <mergeCell ref="B78:C78"/>
    <mergeCell ref="B81:C81"/>
    <mergeCell ref="E81:F81"/>
    <mergeCell ref="E88:F88"/>
    <mergeCell ref="B1:F2"/>
    <mergeCell ref="B50:F52"/>
    <mergeCell ref="B54:F57"/>
    <mergeCell ref="B58:C58"/>
    <mergeCell ref="B61:C61"/>
    <mergeCell ref="B63:C63"/>
    <mergeCell ref="B62:C62"/>
    <mergeCell ref="E37:F37"/>
    <mergeCell ref="E38:F38"/>
    <mergeCell ref="B39:C39"/>
    <mergeCell ref="E39:F39"/>
    <mergeCell ref="B46:C46"/>
    <mergeCell ref="E31:F31"/>
    <mergeCell ref="E32:F32"/>
    <mergeCell ref="E33:F33"/>
    <mergeCell ref="E34:F34"/>
    <mergeCell ref="E35:F35"/>
    <mergeCell ref="E36:F36"/>
    <mergeCell ref="B115:C115"/>
    <mergeCell ref="B129:F130"/>
    <mergeCell ref="B157:F158"/>
    <mergeCell ref="B162:C162"/>
    <mergeCell ref="E104:F104"/>
    <mergeCell ref="E105:F105"/>
    <mergeCell ref="E106:F106"/>
    <mergeCell ref="E107:F107"/>
    <mergeCell ref="E108:F108"/>
    <mergeCell ref="B108:C108"/>
    <mergeCell ref="B172:C172"/>
    <mergeCell ref="B173:C173"/>
    <mergeCell ref="B174:C174"/>
    <mergeCell ref="B175:C175"/>
    <mergeCell ref="B163:C163"/>
    <mergeCell ref="B164:C164"/>
    <mergeCell ref="B165:C165"/>
    <mergeCell ref="B170:C170"/>
    <mergeCell ref="B171:C171"/>
    <mergeCell ref="B207:C207"/>
    <mergeCell ref="B208:C208"/>
    <mergeCell ref="E208:F208"/>
    <mergeCell ref="E209:F209"/>
    <mergeCell ref="B199:C199"/>
    <mergeCell ref="B200:C200"/>
    <mergeCell ref="B203:C203"/>
    <mergeCell ref="B206:C206"/>
    <mergeCell ref="B178:C178"/>
    <mergeCell ref="B181:C181"/>
    <mergeCell ref="B184:C184"/>
    <mergeCell ref="E184:F184"/>
    <mergeCell ref="B192:C192"/>
    <mergeCell ref="E192:F192"/>
    <mergeCell ref="B224:C224"/>
    <mergeCell ref="B225:C225"/>
    <mergeCell ref="B226:C226"/>
    <mergeCell ref="B227:C227"/>
    <mergeCell ref="E210:F210"/>
    <mergeCell ref="E211:F211"/>
    <mergeCell ref="B212:C212"/>
    <mergeCell ref="E212:F212"/>
    <mergeCell ref="B219:C219"/>
    <mergeCell ref="B236:C236"/>
    <mergeCell ref="B239:C239"/>
    <mergeCell ref="B242:C242"/>
    <mergeCell ref="B245:C245"/>
    <mergeCell ref="B248:C248"/>
    <mergeCell ref="E248:F248"/>
    <mergeCell ref="B232:C232"/>
    <mergeCell ref="B233:C233"/>
    <mergeCell ref="B234:C234"/>
    <mergeCell ref="B235:C235"/>
    <mergeCell ref="B268:C268"/>
    <mergeCell ref="B271:C271"/>
    <mergeCell ref="B272:C272"/>
    <mergeCell ref="B273:C273"/>
    <mergeCell ref="B274:C274"/>
    <mergeCell ref="E274:F274"/>
    <mergeCell ref="B256:C256"/>
    <mergeCell ref="E256:F256"/>
    <mergeCell ref="B263:C263"/>
    <mergeCell ref="B264:C264"/>
    <mergeCell ref="B265:C265"/>
    <mergeCell ref="B286:C286"/>
    <mergeCell ref="B288:F291"/>
    <mergeCell ref="B293:F296"/>
    <mergeCell ref="E275:F275"/>
    <mergeCell ref="E276:F276"/>
    <mergeCell ref="E277:F277"/>
    <mergeCell ref="B278:C278"/>
    <mergeCell ref="E278:F278"/>
    <mergeCell ref="B285:C28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2012-12-13T11:04:04Z</dcterms:modified>
  <cp:category/>
  <cp:version/>
  <cp:contentType/>
  <cp:contentStatus/>
</cp:coreProperties>
</file>