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9180" windowHeight="4500" tabRatio="721" activeTab="0"/>
  </bookViews>
  <sheets>
    <sheet name="RÉCAP" sheetId="1" r:id="rId1"/>
    <sheet name="#4 Matthieu" sheetId="2" r:id="rId2"/>
    <sheet name="#5 Tony" sheetId="3" r:id="rId3"/>
    <sheet name="#6 Johan" sheetId="4" r:id="rId4"/>
    <sheet name="#7 William" sheetId="5" r:id="rId5"/>
    <sheet name="#8 Benoit" sheetId="6" r:id="rId6"/>
    <sheet name="#8 Fred" sheetId="7" r:id="rId7"/>
    <sheet name="#8 Cyril" sheetId="8" r:id="rId8"/>
    <sheet name="#9 Rémy" sheetId="9" r:id="rId9"/>
    <sheet name="#9 Dylan" sheetId="10" r:id="rId10"/>
    <sheet name="#11 Loïc" sheetId="11" r:id="rId11"/>
    <sheet name="#12 Clément" sheetId="12" r:id="rId12"/>
    <sheet name="#13 Matthias" sheetId="13" r:id="rId13"/>
    <sheet name="#14 Damien" sheetId="14" r:id="rId14"/>
    <sheet name="#15 Poulpy" sheetId="15" r:id="rId15"/>
    <sheet name="#16 Adil" sheetId="16" r:id="rId16"/>
  </sheets>
  <definedNames/>
  <calcPr fullCalcOnLoad="1"/>
</workbook>
</file>

<file path=xl/sharedStrings.xml><?xml version="1.0" encoding="utf-8"?>
<sst xmlns="http://schemas.openxmlformats.org/spreadsheetml/2006/main" count="3139" uniqueCount="245">
  <si>
    <t>Journées</t>
  </si>
  <si>
    <t>Points</t>
  </si>
  <si>
    <t>5 maj.</t>
  </si>
  <si>
    <t>Lfs</t>
  </si>
  <si>
    <t>Rebonds</t>
  </si>
  <si>
    <t>Passes</t>
  </si>
  <si>
    <t>Bps</t>
  </si>
  <si>
    <t>Int</t>
  </si>
  <si>
    <t>Contres</t>
  </si>
  <si>
    <t>F. prov.</t>
  </si>
  <si>
    <t>Evaluation</t>
  </si>
  <si>
    <t>Def</t>
  </si>
  <si>
    <t>Off</t>
  </si>
  <si>
    <t>1/2</t>
  </si>
  <si>
    <t>1/3</t>
  </si>
  <si>
    <t>x</t>
  </si>
  <si>
    <t>0/2</t>
  </si>
  <si>
    <t>2/2</t>
  </si>
  <si>
    <t>2/5</t>
  </si>
  <si>
    <t>0/1</t>
  </si>
  <si>
    <t>4/6</t>
  </si>
  <si>
    <t>1/1</t>
  </si>
  <si>
    <t>2/4</t>
  </si>
  <si>
    <t>1/4</t>
  </si>
  <si>
    <t>3/4</t>
  </si>
  <si>
    <t>3/5</t>
  </si>
  <si>
    <t>1/5</t>
  </si>
  <si>
    <t>0/3</t>
  </si>
  <si>
    <t>TOTAUX</t>
  </si>
  <si>
    <t>MOYENNE</t>
  </si>
  <si>
    <r>
      <t>Matchs joués</t>
    </r>
    <r>
      <rPr>
        <i/>
        <sz val="10"/>
        <rFont val="Arial"/>
        <family val="2"/>
      </rPr>
      <t xml:space="preserve"> : </t>
    </r>
  </si>
  <si>
    <t>4/5</t>
  </si>
  <si>
    <t>1/7</t>
  </si>
  <si>
    <t># 4 - Matthieu ROCHE</t>
  </si>
  <si>
    <t># 9 - Rémy VERNISSE</t>
  </si>
  <si>
    <t># 14 - Damien LUCET</t>
  </si>
  <si>
    <t># 15 - Guillaume FAVÉ</t>
  </si>
  <si>
    <t>à 2pts</t>
  </si>
  <si>
    <t>Totaux</t>
  </si>
  <si>
    <t>à 3pts</t>
  </si>
  <si>
    <t>F. perso.</t>
  </si>
  <si>
    <t>Minutes</t>
  </si>
  <si>
    <t>3/3</t>
  </si>
  <si>
    <t>-</t>
  </si>
  <si>
    <t>Vict / Déf</t>
  </si>
  <si>
    <t>V</t>
  </si>
  <si>
    <t>2/7</t>
  </si>
  <si>
    <t>#4 Matthieu</t>
  </si>
  <si>
    <t>#9 Rémy</t>
  </si>
  <si>
    <t>#14 Damien</t>
  </si>
  <si>
    <t>#15 Poulpy</t>
  </si>
  <si>
    <t>Matchs joués</t>
  </si>
  <si>
    <t>5/6</t>
  </si>
  <si>
    <t>#12 Clément</t>
  </si>
  <si>
    <t>5/5</t>
  </si>
  <si>
    <t>Équipe</t>
  </si>
  <si>
    <t>Ext</t>
  </si>
  <si>
    <t>à 2pts Int</t>
  </si>
  <si>
    <t>à 2pts Ext</t>
  </si>
  <si>
    <t># 12 - Clément DICIOCCIO</t>
  </si>
  <si>
    <t>6/9</t>
  </si>
  <si>
    <t>6/11</t>
  </si>
  <si>
    <t>5/7</t>
  </si>
  <si>
    <t># 8 - Frédéric GRIMAUD</t>
  </si>
  <si>
    <t xml:space="preserve"> #8 Fred</t>
  </si>
  <si>
    <t>7/9</t>
  </si>
  <si>
    <t># 16 - Adil MEZIANE</t>
  </si>
  <si>
    <t>#16 Adil</t>
  </si>
  <si>
    <t>RÉCAPITULATIF    2013 / 2014</t>
  </si>
  <si>
    <t>SCAC 2013/2014</t>
  </si>
  <si>
    <t>J1 - A Montluçon</t>
  </si>
  <si>
    <t>J2 - Clermont Basket</t>
  </si>
  <si>
    <t>J3 - A Orcines</t>
  </si>
  <si>
    <t>J4 - ASM/SCBA</t>
  </si>
  <si>
    <t>J5 - A Combronde</t>
  </si>
  <si>
    <t>J6 - Issoire</t>
  </si>
  <si>
    <t>J7 - Chamalières</t>
  </si>
  <si>
    <t>J8 - Exempt</t>
  </si>
  <si>
    <t>J9 - Le Cendre</t>
  </si>
  <si>
    <t>J10 - A Ceyrat</t>
  </si>
  <si>
    <t>J11 - Chauriat</t>
  </si>
  <si>
    <t>J12 - A Maréchat</t>
  </si>
  <si>
    <t>J13 - Vichy</t>
  </si>
  <si>
    <t>J14 - Montluçon</t>
  </si>
  <si>
    <t>J15 - A Clermont Basket</t>
  </si>
  <si>
    <t>J16 - Orcines</t>
  </si>
  <si>
    <t>J17 - A ASM/SCBA</t>
  </si>
  <si>
    <t>J18 - Combronde</t>
  </si>
  <si>
    <t>J19 - A Issoire</t>
  </si>
  <si>
    <t>J20 - A Chamalières</t>
  </si>
  <si>
    <t>J21 - Exempt</t>
  </si>
  <si>
    <t>J22 - Au Cendre</t>
  </si>
  <si>
    <t>J23 - Ceyrat</t>
  </si>
  <si>
    <t>J24 - A Chauriat</t>
  </si>
  <si>
    <t>J25 - Maréchat</t>
  </si>
  <si>
    <t>J26 - A Vichy</t>
  </si>
  <si>
    <t># 5 - Tony CHAPUIS</t>
  </si>
  <si>
    <t># 7 - William MANILLERE</t>
  </si>
  <si>
    <t># 11 - Loïc DANIEL</t>
  </si>
  <si>
    <t>#5 Tony</t>
  </si>
  <si>
    <t>#7 William</t>
  </si>
  <si>
    <t>#11 Loïc</t>
  </si>
  <si>
    <t>8/10</t>
  </si>
  <si>
    <t>D</t>
  </si>
  <si>
    <t>2/3</t>
  </si>
  <si>
    <t>4sec</t>
  </si>
  <si>
    <t>1/6</t>
  </si>
  <si>
    <t>0/4</t>
  </si>
  <si>
    <t>6/13</t>
  </si>
  <si>
    <t>6/12</t>
  </si>
  <si>
    <t>1/9</t>
  </si>
  <si>
    <t>7/22</t>
  </si>
  <si>
    <t>5/12</t>
  </si>
  <si>
    <t>0/5</t>
  </si>
  <si>
    <t>5/14</t>
  </si>
  <si>
    <t>5/10</t>
  </si>
  <si>
    <t>4/8</t>
  </si>
  <si>
    <t>3/6</t>
  </si>
  <si>
    <t>3/11</t>
  </si>
  <si>
    <t>6/10</t>
  </si>
  <si>
    <t>3/7</t>
  </si>
  <si>
    <t>4/10</t>
  </si>
  <si>
    <t># 8 - Benoit LAFUMA</t>
  </si>
  <si>
    <t>#8 Benoit</t>
  </si>
  <si>
    <t>6/14</t>
  </si>
  <si>
    <t>5/9</t>
  </si>
  <si>
    <t>6/15</t>
  </si>
  <si>
    <t>4/7</t>
  </si>
  <si>
    <t>4/11</t>
  </si>
  <si>
    <t>3/13</t>
  </si>
  <si>
    <t>2/9</t>
  </si>
  <si>
    <t>4/9</t>
  </si>
  <si>
    <t>7/11</t>
  </si>
  <si>
    <t>6/7</t>
  </si>
  <si>
    <t>4/4</t>
  </si>
  <si>
    <t>5/8</t>
  </si>
  <si>
    <t>3/8</t>
  </si>
  <si>
    <t># 8 - Cyril ROMERO</t>
  </si>
  <si>
    <t>#8 Cyril</t>
  </si>
  <si>
    <t>2/6</t>
  </si>
  <si>
    <t># 13 - Matthias GAY</t>
  </si>
  <si>
    <t>#13 Matthias</t>
  </si>
  <si>
    <t>5/11</t>
  </si>
  <si>
    <t>5/15</t>
  </si>
  <si>
    <t>8/9</t>
  </si>
  <si>
    <t>6/6</t>
  </si>
  <si>
    <t>8/17</t>
  </si>
  <si>
    <t>8/20</t>
  </si>
  <si>
    <t>2/8</t>
  </si>
  <si>
    <t>7/12</t>
  </si>
  <si>
    <t>6/8</t>
  </si>
  <si>
    <t>7/16</t>
  </si>
  <si>
    <t>blessé</t>
  </si>
  <si>
    <t>angine</t>
  </si>
  <si>
    <t>6/19</t>
  </si>
  <si>
    <t>6/18</t>
  </si>
  <si>
    <t>16/28</t>
  </si>
  <si>
    <t>13/20</t>
  </si>
  <si>
    <t>16/30</t>
  </si>
  <si>
    <t>7/13</t>
  </si>
  <si>
    <t>8/15</t>
  </si>
  <si>
    <t>7/15</t>
  </si>
  <si>
    <t># 6 - Johan DETREZ</t>
  </si>
  <si>
    <t># 6 - Dylan PORSENNA</t>
  </si>
  <si>
    <t>#6 Johan</t>
  </si>
  <si>
    <t>#9 Dylan</t>
  </si>
  <si>
    <t>4/12</t>
  </si>
  <si>
    <t>4/18</t>
  </si>
  <si>
    <t>9/15</t>
  </si>
  <si>
    <t>3/9</t>
  </si>
  <si>
    <t>11/24</t>
  </si>
  <si>
    <t>2/10</t>
  </si>
  <si>
    <t>7/14</t>
  </si>
  <si>
    <t>34/63</t>
  </si>
  <si>
    <t>32/53</t>
  </si>
  <si>
    <t>5/27</t>
  </si>
  <si>
    <t>39/90</t>
  </si>
  <si>
    <t>11/32</t>
  </si>
  <si>
    <t>0/7</t>
  </si>
  <si>
    <t>22/50</t>
  </si>
  <si>
    <t>33/82</t>
  </si>
  <si>
    <t>9/38</t>
  </si>
  <si>
    <t>42/120</t>
  </si>
  <si>
    <t>26/44</t>
  </si>
  <si>
    <t>8/16</t>
  </si>
  <si>
    <t>9/13</t>
  </si>
  <si>
    <t>7/10</t>
  </si>
  <si>
    <t>8/13</t>
  </si>
  <si>
    <t>12/13</t>
  </si>
  <si>
    <t>8/14</t>
  </si>
  <si>
    <t>10/16</t>
  </si>
  <si>
    <t>4/13</t>
  </si>
  <si>
    <t>18/23</t>
  </si>
  <si>
    <t>10/15</t>
  </si>
  <si>
    <t>11/19</t>
  </si>
  <si>
    <t>13/40</t>
  </si>
  <si>
    <t>8/21</t>
  </si>
  <si>
    <t>5/13</t>
  </si>
  <si>
    <t>18/41</t>
  </si>
  <si>
    <t>14/49</t>
  </si>
  <si>
    <t>68/140</t>
  </si>
  <si>
    <t>32/58</t>
  </si>
  <si>
    <t>36/82</t>
  </si>
  <si>
    <t>13/27</t>
  </si>
  <si>
    <t>30/84</t>
  </si>
  <si>
    <t>17/44</t>
  </si>
  <si>
    <t>17/62</t>
  </si>
  <si>
    <t>47/146</t>
  </si>
  <si>
    <t>40/54</t>
  </si>
  <si>
    <t>9/11</t>
  </si>
  <si>
    <t>10/13</t>
  </si>
  <si>
    <t>74/138</t>
  </si>
  <si>
    <t>76/146</t>
  </si>
  <si>
    <t>30/55</t>
  </si>
  <si>
    <t>6/16</t>
  </si>
  <si>
    <t>10/32</t>
  </si>
  <si>
    <t>51/116</t>
  </si>
  <si>
    <t>36/78</t>
  </si>
  <si>
    <t>15/38</t>
  </si>
  <si>
    <t>52/121</t>
  </si>
  <si>
    <t>9/12</t>
  </si>
  <si>
    <t>74/146</t>
  </si>
  <si>
    <t>72/136</t>
  </si>
  <si>
    <t>88/197</t>
  </si>
  <si>
    <t>77/101</t>
  </si>
  <si>
    <t>51/109</t>
  </si>
  <si>
    <t>40/77</t>
  </si>
  <si>
    <t>20/93</t>
  </si>
  <si>
    <t>71/202</t>
  </si>
  <si>
    <t>49/101</t>
  </si>
  <si>
    <t>8/19</t>
  </si>
  <si>
    <t>113/231</t>
  </si>
  <si>
    <t>43/61</t>
  </si>
  <si>
    <t>154/388</t>
  </si>
  <si>
    <t>647/1534</t>
  </si>
  <si>
    <t>285/445</t>
  </si>
  <si>
    <t>66/117</t>
  </si>
  <si>
    <t>56/111</t>
  </si>
  <si>
    <t>393/760</t>
  </si>
  <si>
    <t>105/212</t>
  </si>
  <si>
    <t>4/16</t>
  </si>
  <si>
    <t>547/1148</t>
  </si>
  <si>
    <t>82/189</t>
  </si>
  <si>
    <t>14/51</t>
  </si>
  <si>
    <t>100/386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</si>
</sst>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"/>
    <numFmt numFmtId="174" formatCode="0.000"/>
    <numFmt numFmtId="175" formatCode="0.00000"/>
    <numFmt numFmtId="176" formatCode="0.0%"/>
    <numFmt numFmtId="177" formatCode="[$-40C]dddd\ d\ mmmm\ yyyy"/>
  </numFmts>
  <fonts count="47">
    <font>
      <sz val="10"/>
      <name val="Arial"/>
      <family val="0"/>
    </font>
    <font>
      <b/>
      <i/>
      <sz val="10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medium"/>
      <bottom style="thin"/>
    </border>
    <border diagonalUp="1" diagonalDown="1">
      <left style="thin"/>
      <right style="thin"/>
      <top style="medium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34" borderId="12" xfId="0" applyNumberFormat="1" applyFont="1" applyFill="1" applyBorder="1" applyAlignment="1">
      <alignment/>
    </xf>
    <xf numFmtId="0" fontId="3" fillId="35" borderId="13" xfId="0" applyFont="1" applyFill="1" applyBorder="1" applyAlignment="1">
      <alignment horizontal="center"/>
    </xf>
    <xf numFmtId="0" fontId="3" fillId="35" borderId="14" xfId="0" applyNumberFormat="1" applyFont="1" applyFill="1" applyBorder="1" applyAlignment="1">
      <alignment/>
    </xf>
    <xf numFmtId="0" fontId="3" fillId="35" borderId="13" xfId="0" applyNumberFormat="1" applyFont="1" applyFill="1" applyBorder="1" applyAlignment="1">
      <alignment horizontal="center"/>
    </xf>
    <xf numFmtId="49" fontId="3" fillId="35" borderId="13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172" fontId="3" fillId="34" borderId="10" xfId="0" applyNumberFormat="1" applyFont="1" applyFill="1" applyBorder="1" applyAlignment="1">
      <alignment horizontal="center"/>
    </xf>
    <xf numFmtId="176" fontId="3" fillId="34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36" borderId="10" xfId="0" applyNumberFormat="1" applyFont="1" applyFill="1" applyBorder="1" applyAlignment="1">
      <alignment horizontal="center"/>
    </xf>
    <xf numFmtId="49" fontId="0" fillId="36" borderId="10" xfId="0" applyNumberFormat="1" applyFont="1" applyFill="1" applyBorder="1" applyAlignment="1">
      <alignment horizontal="center"/>
    </xf>
    <xf numFmtId="0" fontId="45" fillId="0" borderId="10" xfId="0" applyNumberFormat="1" applyFont="1" applyFill="1" applyBorder="1" applyAlignment="1">
      <alignment horizontal="center"/>
    </xf>
    <xf numFmtId="0" fontId="46" fillId="0" borderId="10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172" fontId="0" fillId="15" borderId="10" xfId="0" applyNumberFormat="1" applyFont="1" applyFill="1" applyBorder="1" applyAlignment="1">
      <alignment horizontal="center"/>
    </xf>
    <xf numFmtId="172" fontId="0" fillId="37" borderId="10" xfId="0" applyNumberFormat="1" applyFont="1" applyFill="1" applyBorder="1" applyAlignment="1">
      <alignment horizontal="center"/>
    </xf>
    <xf numFmtId="172" fontId="0" fillId="38" borderId="10" xfId="0" applyNumberFormat="1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172" fontId="0" fillId="39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72" fontId="0" fillId="40" borderId="10" xfId="0" applyNumberFormat="1" applyFont="1" applyFill="1" applyBorder="1" applyAlignment="1">
      <alignment horizontal="center"/>
    </xf>
    <xf numFmtId="1" fontId="0" fillId="40" borderId="10" xfId="0" applyNumberFormat="1" applyFont="1" applyFill="1" applyBorder="1" applyAlignment="1">
      <alignment horizontal="center"/>
    </xf>
    <xf numFmtId="172" fontId="0" fillId="0" borderId="15" xfId="0" applyNumberFormat="1" applyFont="1" applyFill="1" applyBorder="1" applyAlignment="1">
      <alignment horizontal="center"/>
    </xf>
    <xf numFmtId="172" fontId="0" fillId="40" borderId="15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176" fontId="6" fillId="0" borderId="16" xfId="0" applyNumberFormat="1" applyFont="1" applyFill="1" applyBorder="1" applyAlignment="1">
      <alignment horizontal="center"/>
    </xf>
    <xf numFmtId="176" fontId="6" fillId="40" borderId="16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76" fontId="6" fillId="0" borderId="10" xfId="0" applyNumberFormat="1" applyFon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7" fillId="33" borderId="17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76" fontId="8" fillId="34" borderId="10" xfId="0" applyNumberFormat="1" applyFont="1" applyFill="1" applyBorder="1" applyAlignment="1">
      <alignment horizontal="center"/>
    </xf>
    <xf numFmtId="176" fontId="8" fillId="0" borderId="16" xfId="0" applyNumberFormat="1" applyFont="1" applyFill="1" applyBorder="1" applyAlignment="1">
      <alignment horizontal="center"/>
    </xf>
    <xf numFmtId="176" fontId="8" fillId="40" borderId="16" xfId="0" applyNumberFormat="1" applyFont="1" applyFill="1" applyBorder="1" applyAlignment="1">
      <alignment horizontal="center"/>
    </xf>
    <xf numFmtId="176" fontId="6" fillId="0" borderId="16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76" fontId="8" fillId="0" borderId="16" xfId="0" applyNumberFormat="1" applyFont="1" applyBorder="1" applyAlignment="1">
      <alignment horizontal="center"/>
    </xf>
    <xf numFmtId="49" fontId="8" fillId="36" borderId="10" xfId="0" applyNumberFormat="1" applyFont="1" applyFill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0" fillId="40" borderId="10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8" fillId="40" borderId="18" xfId="0" applyNumberFormat="1" applyFont="1" applyFill="1" applyBorder="1" applyAlignment="1">
      <alignment horizontal="center"/>
    </xf>
    <xf numFmtId="49" fontId="8" fillId="40" borderId="15" xfId="0" applyNumberFormat="1" applyFont="1" applyFill="1" applyBorder="1" applyAlignment="1">
      <alignment horizontal="center"/>
    </xf>
    <xf numFmtId="49" fontId="0" fillId="40" borderId="15" xfId="0" applyNumberFormat="1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5" fillId="36" borderId="10" xfId="0" applyNumberFormat="1" applyFont="1" applyFill="1" applyBorder="1" applyAlignment="1">
      <alignment horizontal="center"/>
    </xf>
    <xf numFmtId="0" fontId="46" fillId="36" borderId="10" xfId="0" applyNumberFormat="1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1" fontId="0" fillId="36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NumberFormat="1" applyFill="1" applyBorder="1" applyAlignment="1">
      <alignment horizontal="center"/>
    </xf>
    <xf numFmtId="49" fontId="0" fillId="36" borderId="10" xfId="0" applyNumberFormat="1" applyFill="1" applyBorder="1" applyAlignment="1">
      <alignment horizontal="center"/>
    </xf>
    <xf numFmtId="0" fontId="0" fillId="40" borderId="10" xfId="0" applyFont="1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1" borderId="10" xfId="0" applyNumberFormat="1" applyFill="1" applyBorder="1" applyAlignment="1">
      <alignment horizontal="center"/>
    </xf>
    <xf numFmtId="49" fontId="0" fillId="41" borderId="10" xfId="0" applyNumberFormat="1" applyFill="1" applyBorder="1" applyAlignment="1">
      <alignment horizontal="center"/>
    </xf>
    <xf numFmtId="49" fontId="8" fillId="41" borderId="10" xfId="0" applyNumberFormat="1" applyFont="1" applyFill="1" applyBorder="1" applyAlignment="1">
      <alignment horizontal="center"/>
    </xf>
    <xf numFmtId="0" fontId="0" fillId="41" borderId="10" xfId="0" applyNumberFormat="1" applyFont="1" applyFill="1" applyBorder="1" applyAlignment="1">
      <alignment horizontal="center"/>
    </xf>
    <xf numFmtId="0" fontId="46" fillId="41" borderId="1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33" borderId="11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15" borderId="11" xfId="0" applyFont="1" applyFill="1" applyBorder="1" applyAlignment="1">
      <alignment horizontal="center" vertical="center"/>
    </xf>
    <xf numFmtId="0" fontId="1" fillId="15" borderId="17" xfId="0" applyFont="1" applyFill="1" applyBorder="1" applyAlignment="1">
      <alignment horizontal="center" vertical="center"/>
    </xf>
    <xf numFmtId="0" fontId="1" fillId="42" borderId="11" xfId="0" applyFont="1" applyFill="1" applyBorder="1" applyAlignment="1">
      <alignment horizontal="center" vertical="center"/>
    </xf>
    <xf numFmtId="0" fontId="1" fillId="42" borderId="17" xfId="0" applyFont="1" applyFill="1" applyBorder="1" applyAlignment="1">
      <alignment horizontal="center" vertical="center"/>
    </xf>
    <xf numFmtId="0" fontId="1" fillId="38" borderId="11" xfId="0" applyFont="1" applyFill="1" applyBorder="1" applyAlignment="1">
      <alignment horizontal="center" vertical="center"/>
    </xf>
    <xf numFmtId="0" fontId="1" fillId="38" borderId="17" xfId="0" applyFont="1" applyFill="1" applyBorder="1" applyAlignment="1">
      <alignment horizontal="center" vertical="center"/>
    </xf>
    <xf numFmtId="0" fontId="1" fillId="39" borderId="15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 vertical="center"/>
    </xf>
    <xf numFmtId="0" fontId="1" fillId="37" borderId="17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32"/>
  <sheetViews>
    <sheetView tabSelected="1" zoomScalePageLayoutView="0" workbookViewId="0" topLeftCell="A1">
      <selection activeCell="F11" sqref="F11"/>
    </sheetView>
  </sheetViews>
  <sheetFormatPr defaultColWidth="15.8515625" defaultRowHeight="12.75"/>
  <cols>
    <col min="1" max="1" width="16.00390625" style="1" bestFit="1" customWidth="1"/>
    <col min="2" max="2" width="7.28125" style="0" bestFit="1" customWidth="1"/>
    <col min="3" max="3" width="8.57421875" style="0" bestFit="1" customWidth="1"/>
    <col min="4" max="4" width="7.28125" style="0" bestFit="1" customWidth="1"/>
    <col min="5" max="5" width="6.421875" style="0" customWidth="1"/>
    <col min="6" max="9" width="7.28125" style="0" customWidth="1"/>
    <col min="10" max="11" width="8.28125" style="0" customWidth="1"/>
    <col min="12" max="12" width="7.57421875" style="0" bestFit="1" customWidth="1"/>
    <col min="13" max="13" width="7.57421875" style="0" customWidth="1"/>
    <col min="14" max="14" width="6.7109375" style="0" customWidth="1"/>
    <col min="15" max="16" width="7.28125" style="0" bestFit="1" customWidth="1"/>
    <col min="17" max="17" width="7.57421875" style="0" bestFit="1" customWidth="1"/>
    <col min="18" max="18" width="7.8515625" style="0" bestFit="1" customWidth="1"/>
    <col min="19" max="20" width="7.28125" style="0" bestFit="1" customWidth="1"/>
    <col min="21" max="21" width="8.57421875" style="0" bestFit="1" customWidth="1"/>
    <col min="22" max="22" width="8.28125" style="0" bestFit="1" customWidth="1"/>
    <col min="23" max="23" width="9.28125" style="0" bestFit="1" customWidth="1"/>
    <col min="24" max="24" width="8.57421875" style="0" bestFit="1" customWidth="1"/>
    <col min="25" max="25" width="10.7109375" style="0" bestFit="1" customWidth="1"/>
    <col min="26" max="26" width="13.28125" style="0" bestFit="1" customWidth="1"/>
  </cols>
  <sheetData>
    <row r="1" spans="1:26" ht="17.25">
      <c r="A1" s="84" t="s">
        <v>68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</row>
    <row r="2" spans="1:26" s="1" customFormat="1" ht="12.75" customHeight="1">
      <c r="A2" s="97" t="s">
        <v>69</v>
      </c>
      <c r="B2" s="99" t="s">
        <v>1</v>
      </c>
      <c r="C2" s="85" t="s">
        <v>37</v>
      </c>
      <c r="D2" s="86"/>
      <c r="E2" s="103" t="s">
        <v>57</v>
      </c>
      <c r="F2" s="104"/>
      <c r="G2" s="103" t="s">
        <v>58</v>
      </c>
      <c r="H2" s="107"/>
      <c r="I2" s="89" t="s">
        <v>39</v>
      </c>
      <c r="J2" s="86"/>
      <c r="K2" s="91" t="s">
        <v>38</v>
      </c>
      <c r="L2" s="92"/>
      <c r="M2" s="89" t="s">
        <v>3</v>
      </c>
      <c r="N2" s="86"/>
      <c r="O2" s="101" t="s">
        <v>4</v>
      </c>
      <c r="P2" s="102"/>
      <c r="Q2" s="102"/>
      <c r="R2" s="111" t="s">
        <v>5</v>
      </c>
      <c r="S2" s="82" t="s">
        <v>6</v>
      </c>
      <c r="T2" s="82" t="s">
        <v>7</v>
      </c>
      <c r="U2" s="82" t="s">
        <v>8</v>
      </c>
      <c r="V2" s="82" t="s">
        <v>9</v>
      </c>
      <c r="W2" s="82" t="s">
        <v>40</v>
      </c>
      <c r="X2" s="82" t="s">
        <v>41</v>
      </c>
      <c r="Y2" s="95" t="s">
        <v>10</v>
      </c>
      <c r="Z2" s="82" t="s">
        <v>51</v>
      </c>
    </row>
    <row r="3" spans="1:26" ht="12.75">
      <c r="A3" s="98"/>
      <c r="B3" s="100"/>
      <c r="C3" s="87"/>
      <c r="D3" s="88"/>
      <c r="E3" s="105"/>
      <c r="F3" s="106"/>
      <c r="G3" s="105"/>
      <c r="H3" s="108"/>
      <c r="I3" s="90"/>
      <c r="J3" s="88"/>
      <c r="K3" s="93"/>
      <c r="L3" s="94"/>
      <c r="M3" s="90"/>
      <c r="N3" s="88"/>
      <c r="O3" s="35" t="s">
        <v>11</v>
      </c>
      <c r="P3" s="2" t="s">
        <v>12</v>
      </c>
      <c r="Q3" s="27" t="s">
        <v>38</v>
      </c>
      <c r="R3" s="112"/>
      <c r="S3" s="83"/>
      <c r="T3" s="83"/>
      <c r="U3" s="83"/>
      <c r="V3" s="83"/>
      <c r="W3" s="83"/>
      <c r="X3" s="83"/>
      <c r="Y3" s="96"/>
      <c r="Z3" s="83"/>
    </row>
    <row r="4" spans="1:26" ht="12.75">
      <c r="A4" s="2" t="s">
        <v>47</v>
      </c>
      <c r="B4" s="26">
        <f>'#4 Matthieu'!C32</f>
        <v>7.958333333333333</v>
      </c>
      <c r="C4" s="7" t="str">
        <f>'#4 Matthieu'!D31</f>
        <v>68/140</v>
      </c>
      <c r="D4" s="36">
        <f>'#4 Matthieu'!D32</f>
        <v>0.4857142857142857</v>
      </c>
      <c r="E4" s="61" t="str">
        <f>'#4 Matthieu'!E31</f>
        <v>32/58</v>
      </c>
      <c r="F4" s="47">
        <f>'#4 Matthieu'!E32</f>
        <v>0.5517241379310345</v>
      </c>
      <c r="G4" s="62" t="str">
        <f>'#4 Matthieu'!F31</f>
        <v>36/82</v>
      </c>
      <c r="H4" s="47">
        <f>'#4 Matthieu'!F32</f>
        <v>0.43902439024390244</v>
      </c>
      <c r="I4" s="63" t="str">
        <f>'#4 Matthieu'!G31</f>
        <v>14/49</v>
      </c>
      <c r="J4" s="36">
        <f>'#4 Matthieu'!G32</f>
        <v>0.2857142857142857</v>
      </c>
      <c r="K4" s="63" t="str">
        <f>'#4 Matthieu'!H31</f>
        <v>82/189</v>
      </c>
      <c r="L4" s="36">
        <f>'#4 Matthieu'!H32</f>
        <v>0.43386243386243384</v>
      </c>
      <c r="M4" s="63" t="str">
        <f>'#4 Matthieu'!I31</f>
        <v>13/27</v>
      </c>
      <c r="N4" s="36">
        <f>'#4 Matthieu'!I32</f>
        <v>0.48148148148148145</v>
      </c>
      <c r="O4" s="33">
        <f>'#4 Matthieu'!J32</f>
        <v>2.2916666666666665</v>
      </c>
      <c r="P4" s="23">
        <f>'#4 Matthieu'!K32</f>
        <v>0.3333333333333333</v>
      </c>
      <c r="Q4" s="28">
        <f>'#4 Matthieu'!L32</f>
        <v>2.625</v>
      </c>
      <c r="R4" s="25">
        <f>'#4 Matthieu'!M32</f>
        <v>2</v>
      </c>
      <c r="S4" s="23">
        <f>'#4 Matthieu'!N32</f>
        <v>1.9166666666666667</v>
      </c>
      <c r="T4" s="23">
        <f>'#4 Matthieu'!O32</f>
        <v>1.75</v>
      </c>
      <c r="U4" s="23">
        <f>'#4 Matthieu'!P32</f>
        <v>0.125</v>
      </c>
      <c r="V4" s="23">
        <f>'#4 Matthieu'!Q32</f>
        <v>1.3333333333333333</v>
      </c>
      <c r="W4" s="23">
        <f>'#4 Matthieu'!R32</f>
        <v>1.9583333333333333</v>
      </c>
      <c r="X4" s="23">
        <f>'#4 Matthieu'!S32</f>
        <v>24.458333333333332</v>
      </c>
      <c r="Y4" s="24">
        <f>'#4 Matthieu'!T32</f>
        <v>7.5</v>
      </c>
      <c r="Z4" s="7">
        <f>'#4 Matthieu'!B34</f>
        <v>24</v>
      </c>
    </row>
    <row r="5" spans="1:26" ht="12.75">
      <c r="A5" s="2" t="s">
        <v>99</v>
      </c>
      <c r="B5" s="26">
        <f>'#5 Tony'!C32</f>
        <v>6.863636363636363</v>
      </c>
      <c r="C5" s="7" t="str">
        <f>'#5 Tony'!D31</f>
        <v>30/84</v>
      </c>
      <c r="D5" s="36">
        <f>'#5 Tony'!D32</f>
        <v>0.35714285714285715</v>
      </c>
      <c r="E5" s="61" t="str">
        <f>'#5 Tony'!E31</f>
        <v>17/44</v>
      </c>
      <c r="F5" s="47">
        <f>'#5 Tony'!E32</f>
        <v>0.38636363636363635</v>
      </c>
      <c r="G5" s="56" t="str">
        <f>'#5 Tony'!F31</f>
        <v>13/40</v>
      </c>
      <c r="H5" s="47">
        <f>'#5 Tony'!F32</f>
        <v>0.325</v>
      </c>
      <c r="I5" s="57" t="str">
        <f>'#5 Tony'!G31</f>
        <v>17/62</v>
      </c>
      <c r="J5" s="36">
        <f>'#5 Tony'!G32</f>
        <v>0.27419354838709675</v>
      </c>
      <c r="K5" s="57" t="str">
        <f>'#5 Tony'!H31</f>
        <v>47/146</v>
      </c>
      <c r="L5" s="36">
        <f>'#5 Tony'!H32</f>
        <v>0.3219178082191781</v>
      </c>
      <c r="M5" s="57" t="str">
        <f>'#5 Tony'!I31</f>
        <v>40/54</v>
      </c>
      <c r="N5" s="36">
        <f>'#5 Tony'!I32</f>
        <v>0.7407407407407407</v>
      </c>
      <c r="O5" s="33">
        <f>'#5 Tony'!J32</f>
        <v>1.7727272727272727</v>
      </c>
      <c r="P5" s="23">
        <f>'#5 Tony'!K32</f>
        <v>0.18181818181818182</v>
      </c>
      <c r="Q5" s="28">
        <f>'#5 Tony'!L32</f>
        <v>1.9545454545454546</v>
      </c>
      <c r="R5" s="25">
        <f>'#5 Tony'!M32</f>
        <v>2.6818181818181817</v>
      </c>
      <c r="S5" s="23">
        <f>'#5 Tony'!N32</f>
        <v>2.590909090909091</v>
      </c>
      <c r="T5" s="23">
        <f>'#5 Tony'!O32</f>
        <v>0.45454545454545453</v>
      </c>
      <c r="U5" s="23">
        <f>'#5 Tony'!P32</f>
        <v>0.45454545454545453</v>
      </c>
      <c r="V5" s="23">
        <f>'#5 Tony'!Q32</f>
        <v>2.4545454545454546</v>
      </c>
      <c r="W5" s="23">
        <f>'#5 Tony'!R32</f>
        <v>2</v>
      </c>
      <c r="X5" s="23">
        <f>'#5 Tony'!S32</f>
        <v>24.181818181818183</v>
      </c>
      <c r="Y5" s="24">
        <f>'#5 Tony'!T32</f>
        <v>4.681818181818182</v>
      </c>
      <c r="Z5" s="7">
        <f>'#5 Tony'!B34</f>
        <v>22</v>
      </c>
    </row>
    <row r="6" spans="1:26" ht="12.75">
      <c r="A6" s="2" t="s">
        <v>164</v>
      </c>
      <c r="B6" s="26">
        <f>'#6 Johan'!C32</f>
        <v>1.2</v>
      </c>
      <c r="C6" s="18" t="str">
        <f>'#6 Johan'!D31</f>
        <v>0/4</v>
      </c>
      <c r="D6" s="36">
        <f>'#6 Johan'!D32</f>
        <v>0</v>
      </c>
      <c r="E6" s="55" t="str">
        <f>'#6 Johan'!E31</f>
        <v>0/2</v>
      </c>
      <c r="F6" s="47">
        <f>'#6 Johan'!E32</f>
        <v>0</v>
      </c>
      <c r="G6" s="56" t="str">
        <f>'#6 Johan'!F31</f>
        <v>0/2</v>
      </c>
      <c r="H6" s="47">
        <f>'#6 Johan'!F32</f>
        <v>0</v>
      </c>
      <c r="I6" s="57" t="str">
        <f>'#6 Johan'!G31</f>
        <v>1/5</v>
      </c>
      <c r="J6" s="36">
        <f>'#6 Johan'!G32</f>
        <v>0.2</v>
      </c>
      <c r="K6" s="57" t="str">
        <f>'#6 Johan'!H31</f>
        <v>1/9</v>
      </c>
      <c r="L6" s="36">
        <f>'#6 Johan'!H32</f>
        <v>0.1111111111111111</v>
      </c>
      <c r="M6" s="57" t="str">
        <f>'#6 Johan'!I31</f>
        <v>3/4</v>
      </c>
      <c r="N6" s="36">
        <f>'#6 Johan'!I32</f>
        <v>0.75</v>
      </c>
      <c r="O6" s="33">
        <f>'#6 Johan'!J32</f>
        <v>0.6</v>
      </c>
      <c r="P6" s="23">
        <f>'#6 Johan'!K32</f>
        <v>0.2</v>
      </c>
      <c r="Q6" s="28">
        <f>'#6 Johan'!L32</f>
        <v>0.8</v>
      </c>
      <c r="R6" s="25">
        <f>'#6 Johan'!M32</f>
        <v>0.8</v>
      </c>
      <c r="S6" s="23">
        <f>'#6 Johan'!N32</f>
        <v>1.2</v>
      </c>
      <c r="T6" s="23">
        <f>'#6 Johan'!O32</f>
        <v>0.4</v>
      </c>
      <c r="U6" s="23">
        <f>'#6 Johan'!P32</f>
        <v>0</v>
      </c>
      <c r="V6" s="23">
        <f>'#6 Johan'!Q32</f>
        <v>0.4</v>
      </c>
      <c r="W6" s="23">
        <f>'#6 Johan'!R32</f>
        <v>1</v>
      </c>
      <c r="X6" s="23">
        <f>'#6 Johan'!S32</f>
        <v>5.8</v>
      </c>
      <c r="Y6" s="24">
        <f>'#6 Johan'!T32</f>
        <v>0.2</v>
      </c>
      <c r="Z6" s="7">
        <f>'#6 Johan'!B34</f>
        <v>5</v>
      </c>
    </row>
    <row r="7" spans="1:26" ht="12.75">
      <c r="A7" s="2" t="s">
        <v>100</v>
      </c>
      <c r="B7" s="26">
        <f>'#7 William'!C32</f>
        <v>10.823529411764707</v>
      </c>
      <c r="C7" s="18" t="str">
        <f>'#7 William'!D31</f>
        <v>74/138</v>
      </c>
      <c r="D7" s="36">
        <f>'#7 William'!D32</f>
        <v>0.5362318840579711</v>
      </c>
      <c r="E7" s="55" t="str">
        <f>'#7 William'!E31</f>
        <v>66/117</v>
      </c>
      <c r="F7" s="47">
        <f>'#7 William'!E32</f>
        <v>0.5641025641025641</v>
      </c>
      <c r="G7" s="56" t="str">
        <f>'#7 William'!F31</f>
        <v>8/21</v>
      </c>
      <c r="H7" s="47">
        <f>'#7 William'!F32</f>
        <v>0.38095238095238093</v>
      </c>
      <c r="I7" s="57" t="str">
        <f>'#7 William'!G31</f>
        <v>2/8</v>
      </c>
      <c r="J7" s="36">
        <f>'#7 William'!G32</f>
        <v>0.25</v>
      </c>
      <c r="K7" s="57" t="str">
        <f>'#7 William'!H31</f>
        <v>76/146</v>
      </c>
      <c r="L7" s="36">
        <f>'#7 William'!H32</f>
        <v>0.5205479452054794</v>
      </c>
      <c r="M7" s="57" t="str">
        <f>'#7 William'!I31</f>
        <v>30/55</v>
      </c>
      <c r="N7" s="36">
        <f>'#7 William'!I32</f>
        <v>0.5454545454545454</v>
      </c>
      <c r="O7" s="33">
        <f>'#7 William'!J32</f>
        <v>4.882352941176471</v>
      </c>
      <c r="P7" s="23">
        <f>'#7 William'!K32</f>
        <v>1.1176470588235294</v>
      </c>
      <c r="Q7" s="28">
        <f>'#7 William'!L32</f>
        <v>6</v>
      </c>
      <c r="R7" s="25">
        <f>'#7 William'!M32</f>
        <v>2.0588235294117645</v>
      </c>
      <c r="S7" s="23">
        <f>'#7 William'!N32</f>
        <v>3</v>
      </c>
      <c r="T7" s="23">
        <f>'#7 William'!O32</f>
        <v>1.1176470588235294</v>
      </c>
      <c r="U7" s="23">
        <f>'#7 William'!P32</f>
        <v>0.35294117647058826</v>
      </c>
      <c r="V7" s="23">
        <f>'#7 William'!Q32</f>
        <v>2.764705882352941</v>
      </c>
      <c r="W7" s="23">
        <f>'#7 William'!R32</f>
        <v>2.588235294117647</v>
      </c>
      <c r="X7" s="23">
        <f>'#7 William'!S32</f>
        <v>28.823529411764707</v>
      </c>
      <c r="Y7" s="24">
        <f>'#7 William'!T32</f>
        <v>11.823529411764707</v>
      </c>
      <c r="Z7" s="7">
        <f>'#7 William'!B34</f>
        <v>17</v>
      </c>
    </row>
    <row r="8" spans="1:26" ht="12.75">
      <c r="A8" s="2" t="s">
        <v>123</v>
      </c>
      <c r="B8" s="26">
        <f>'#8 Benoit'!C32</f>
        <v>2.4285714285714284</v>
      </c>
      <c r="C8" s="18" t="str">
        <f>'#8 Benoit'!D31</f>
        <v>4/4</v>
      </c>
      <c r="D8" s="36">
        <f>'#8 Benoit'!D32</f>
        <v>1</v>
      </c>
      <c r="E8" s="55" t="str">
        <f>'#8 Benoit'!E31</f>
        <v>3/3</v>
      </c>
      <c r="F8" s="47">
        <f>'#8 Benoit'!E32</f>
        <v>1</v>
      </c>
      <c r="G8" s="56" t="str">
        <f>'#8 Benoit'!F31</f>
        <v>1/1</v>
      </c>
      <c r="H8" s="47">
        <f>'#8 Benoit'!F32</f>
        <v>1</v>
      </c>
      <c r="I8" s="57" t="str">
        <f>'#8 Benoit'!G31</f>
        <v>3/11</v>
      </c>
      <c r="J8" s="36">
        <f>'#8 Benoit'!G32</f>
        <v>0.2727272727272727</v>
      </c>
      <c r="K8" s="57" t="str">
        <f>'#8 Benoit'!H31</f>
        <v>7/15</v>
      </c>
      <c r="L8" s="36">
        <f>'#8 Benoit'!H32</f>
        <v>0.4666666666666667</v>
      </c>
      <c r="M8" s="57" t="str">
        <f>'#8 Benoit'!I31</f>
        <v>-</v>
      </c>
      <c r="N8" s="36" t="str">
        <f>'#8 Benoit'!I32</f>
        <v>-</v>
      </c>
      <c r="O8" s="33">
        <f>'#8 Benoit'!J32</f>
        <v>0.7142857142857143</v>
      </c>
      <c r="P8" s="23">
        <f>'#8 Benoit'!K32</f>
        <v>0.14285714285714285</v>
      </c>
      <c r="Q8" s="28">
        <f>'#8 Benoit'!L32</f>
        <v>0.8571428571428571</v>
      </c>
      <c r="R8" s="25">
        <f>'#8 Benoit'!M32</f>
        <v>1</v>
      </c>
      <c r="S8" s="23">
        <f>'#8 Benoit'!N32</f>
        <v>1.4285714285714286</v>
      </c>
      <c r="T8" s="23">
        <f>'#8 Benoit'!O32</f>
        <v>0.5714285714285714</v>
      </c>
      <c r="U8" s="23">
        <f>'#8 Benoit'!P32</f>
        <v>0</v>
      </c>
      <c r="V8" s="23">
        <f>'#8 Benoit'!Q32</f>
        <v>0.5714285714285714</v>
      </c>
      <c r="W8" s="23">
        <f>'#8 Benoit'!R32</f>
        <v>1</v>
      </c>
      <c r="X8" s="23">
        <f>'#8 Benoit'!S32</f>
        <v>10.285714285714286</v>
      </c>
      <c r="Y8" s="24">
        <f>'#8 Benoit'!T32</f>
        <v>2.2857142857142856</v>
      </c>
      <c r="Z8" s="7">
        <f>'#8 Benoit'!B34</f>
        <v>7</v>
      </c>
    </row>
    <row r="9" spans="1:26" ht="12.75">
      <c r="A9" s="2" t="s">
        <v>64</v>
      </c>
      <c r="B9" s="26">
        <f>'#8 Fred'!C32</f>
        <v>3.111111111111111</v>
      </c>
      <c r="C9" s="54" t="str">
        <f>'#8 Fred'!D31</f>
        <v>4/16</v>
      </c>
      <c r="D9" s="37">
        <f>'#8 Fred'!D32</f>
        <v>0.25</v>
      </c>
      <c r="E9" s="58" t="str">
        <f>'#8 Fred'!E31</f>
        <v>1/5</v>
      </c>
      <c r="F9" s="48">
        <f>'#8 Fred'!E32</f>
        <v>0.2</v>
      </c>
      <c r="G9" s="59" t="str">
        <f>'#8 Fred'!F31</f>
        <v>3/11</v>
      </c>
      <c r="H9" s="48">
        <f>'#8 Fred'!F32</f>
        <v>0.2727272727272727</v>
      </c>
      <c r="I9" s="60" t="str">
        <f>'#8 Fred'!G31</f>
        <v>6/16</v>
      </c>
      <c r="J9" s="37">
        <f>'#8 Fred'!G32</f>
        <v>0.375</v>
      </c>
      <c r="K9" s="60" t="str">
        <f>'#8 Fred'!H31</f>
        <v>10/32</v>
      </c>
      <c r="L9" s="37">
        <f>'#8 Fred'!H32</f>
        <v>0.3125</v>
      </c>
      <c r="M9" s="60" t="str">
        <f>'#8 Fred'!I31</f>
        <v>2/3</v>
      </c>
      <c r="N9" s="37">
        <f>'#8 Fred'!I32</f>
        <v>0.6666666666666666</v>
      </c>
      <c r="O9" s="34">
        <f>'#8 Fred'!J32</f>
        <v>1.1111111111111112</v>
      </c>
      <c r="P9" s="31">
        <f>'#8 Fred'!K32</f>
        <v>0.5555555555555556</v>
      </c>
      <c r="Q9" s="28">
        <f>'#8 Fred'!L32</f>
        <v>1.6666666666666667</v>
      </c>
      <c r="R9" s="25">
        <f>'#8 Fred'!M32</f>
        <v>1.2222222222222223</v>
      </c>
      <c r="S9" s="31">
        <f>'#8 Fred'!N32</f>
        <v>0.7777777777777778</v>
      </c>
      <c r="T9" s="31">
        <f>'#8 Fred'!O32</f>
        <v>0.4444444444444444</v>
      </c>
      <c r="U9" s="31">
        <f>'#8 Fred'!P32</f>
        <v>0.1111111111111111</v>
      </c>
      <c r="V9" s="31">
        <f>'#8 Fred'!Q32</f>
        <v>1.1111111111111112</v>
      </c>
      <c r="W9" s="31">
        <f>'#8 Fred'!R32</f>
        <v>1.4444444444444444</v>
      </c>
      <c r="X9" s="31">
        <f>'#8 Fred'!S32</f>
        <v>11.88888888888889</v>
      </c>
      <c r="Y9" s="24">
        <f>'#8 Fred'!T32</f>
        <v>3.2222222222222223</v>
      </c>
      <c r="Z9" s="32">
        <f>'#8 Fred'!B34</f>
        <v>9</v>
      </c>
    </row>
    <row r="10" spans="1:26" ht="12.75">
      <c r="A10" s="2" t="s">
        <v>138</v>
      </c>
      <c r="B10" s="26">
        <f>'#8 Cyril'!C32</f>
        <v>4</v>
      </c>
      <c r="C10" s="54" t="str">
        <f>'#8 Cyril'!D31</f>
        <v>2/4</v>
      </c>
      <c r="D10" s="37">
        <f>'#8 Cyril'!D32</f>
        <v>0.5</v>
      </c>
      <c r="E10" s="58" t="str">
        <f>'#8 Cyril'!E31</f>
        <v>2/4</v>
      </c>
      <c r="F10" s="48">
        <f>'#8 Cyril'!E32</f>
        <v>0.5</v>
      </c>
      <c r="G10" s="59" t="str">
        <f>'#8 Cyril'!F31</f>
        <v>-</v>
      </c>
      <c r="H10" s="48" t="str">
        <f>'#8 Cyril'!F32</f>
        <v>-</v>
      </c>
      <c r="I10" s="60" t="str">
        <f>'#8 Cyril'!G31</f>
        <v>-</v>
      </c>
      <c r="J10" s="37" t="str">
        <f>'#8 Cyril'!G32</f>
        <v>-</v>
      </c>
      <c r="K10" s="60" t="str">
        <f>'#8 Cyril'!H31</f>
        <v>2/4</v>
      </c>
      <c r="L10" s="37">
        <f>'#8 Cyril'!H32</f>
        <v>0.5</v>
      </c>
      <c r="M10" s="60" t="str">
        <f>'#8 Cyril'!I31</f>
        <v>0/1</v>
      </c>
      <c r="N10" s="37">
        <f>'#8 Cyril'!I32</f>
        <v>0</v>
      </c>
      <c r="O10" s="34">
        <f>'#8 Cyril'!J32</f>
        <v>4</v>
      </c>
      <c r="P10" s="31">
        <f>'#8 Cyril'!K32</f>
        <v>0</v>
      </c>
      <c r="Q10" s="28">
        <f>'#8 Cyril'!L32</f>
        <v>4</v>
      </c>
      <c r="R10" s="25">
        <f>'#8 Cyril'!M32</f>
        <v>1</v>
      </c>
      <c r="S10" s="31">
        <f>'#8 Cyril'!N32</f>
        <v>2</v>
      </c>
      <c r="T10" s="31">
        <f>'#8 Cyril'!O32</f>
        <v>1</v>
      </c>
      <c r="U10" s="31">
        <f>'#8 Cyril'!P32</f>
        <v>0</v>
      </c>
      <c r="V10" s="31">
        <f>'#8 Cyril'!Q32</f>
        <v>1</v>
      </c>
      <c r="W10" s="31">
        <f>'#8 Cyril'!R32</f>
        <v>0</v>
      </c>
      <c r="X10" s="31">
        <f>'#8 Cyril'!S32</f>
        <v>11</v>
      </c>
      <c r="Y10" s="24">
        <f>'#8 Cyril'!T32</f>
        <v>5</v>
      </c>
      <c r="Z10" s="32">
        <f>'#8 Cyril'!B34</f>
        <v>1</v>
      </c>
    </row>
    <row r="11" spans="1:26" ht="12.75">
      <c r="A11" s="2" t="s">
        <v>48</v>
      </c>
      <c r="B11" s="26">
        <f>'#9 Rémy'!C32</f>
        <v>6.714285714285714</v>
      </c>
      <c r="C11" s="18" t="str">
        <f>'#9 Rémy'!D31</f>
        <v>34/63</v>
      </c>
      <c r="D11" s="36">
        <f>'#9 Rémy'!D32</f>
        <v>0.5396825396825397</v>
      </c>
      <c r="E11" s="55" t="str">
        <f>'#9 Rémy'!E31</f>
        <v>32/53</v>
      </c>
      <c r="F11" s="47">
        <f>'#9 Rémy'!E32</f>
        <v>0.6037735849056604</v>
      </c>
      <c r="G11" s="56" t="str">
        <f>'#9 Rémy'!F31</f>
        <v>2/10</v>
      </c>
      <c r="H11" s="47">
        <f>'#9 Rémy'!F32</f>
        <v>0.2</v>
      </c>
      <c r="I11" s="57" t="str">
        <f>'#9 Rémy'!G31</f>
        <v>5/27</v>
      </c>
      <c r="J11" s="36">
        <f>'#9 Rémy'!G32</f>
        <v>0.18518518518518517</v>
      </c>
      <c r="K11" s="57" t="str">
        <f>'#9 Rémy'!H31</f>
        <v>39/90</v>
      </c>
      <c r="L11" s="36">
        <f>'#9 Rémy'!H32</f>
        <v>0.43333333333333335</v>
      </c>
      <c r="M11" s="57" t="str">
        <f>'#9 Rémy'!I31</f>
        <v>11/24</v>
      </c>
      <c r="N11" s="36">
        <f>'#9 Rémy'!I32</f>
        <v>0.4583333333333333</v>
      </c>
      <c r="O11" s="33">
        <f>'#9 Rémy'!J32</f>
        <v>3</v>
      </c>
      <c r="P11" s="23">
        <f>'#9 Rémy'!K32</f>
        <v>0.7857142857142857</v>
      </c>
      <c r="Q11" s="28">
        <f>'#9 Rémy'!L32</f>
        <v>3.7857142857142856</v>
      </c>
      <c r="R11" s="25">
        <f>'#9 Rémy'!M32</f>
        <v>2.9285714285714284</v>
      </c>
      <c r="S11" s="23">
        <f>'#9 Rémy'!N32</f>
        <v>2.5</v>
      </c>
      <c r="T11" s="23">
        <f>'#9 Rémy'!O32</f>
        <v>2.0714285714285716</v>
      </c>
      <c r="U11" s="23">
        <f>'#9 Rémy'!P32</f>
        <v>0.07142857142857142</v>
      </c>
      <c r="V11" s="23">
        <f>'#9 Rémy'!Q32</f>
        <v>3.0714285714285716</v>
      </c>
      <c r="W11" s="23">
        <f>'#9 Rémy'!R32</f>
        <v>1.5</v>
      </c>
      <c r="X11" s="23">
        <f>'#9 Rémy'!S32</f>
        <v>28.357142857142858</v>
      </c>
      <c r="Y11" s="24">
        <f>'#9 Rémy'!T32</f>
        <v>8.5</v>
      </c>
      <c r="Z11" s="7">
        <f>'#9 Rémy'!B34</f>
        <v>14</v>
      </c>
    </row>
    <row r="12" spans="1:26" ht="12.75">
      <c r="A12" s="2" t="s">
        <v>165</v>
      </c>
      <c r="B12" s="26">
        <f>'#9 Dylan'!C32</f>
        <v>2</v>
      </c>
      <c r="C12" s="18" t="str">
        <f>'#9 Dylan'!D31</f>
        <v>1/2</v>
      </c>
      <c r="D12" s="36">
        <f>'#9 Dylan'!D32</f>
        <v>0.5</v>
      </c>
      <c r="E12" s="55" t="str">
        <f>'#9 Dylan'!E31</f>
        <v>1/2</v>
      </c>
      <c r="F12" s="47">
        <f>'#9 Dylan'!E32</f>
        <v>0.5</v>
      </c>
      <c r="G12" s="56" t="str">
        <f>'#9 Dylan'!F31</f>
        <v>-</v>
      </c>
      <c r="H12" s="47" t="str">
        <f>'#9 Dylan'!F32</f>
        <v>-</v>
      </c>
      <c r="I12" s="57" t="str">
        <f>'#9 Dylan'!G31</f>
        <v>-</v>
      </c>
      <c r="J12" s="36" t="str">
        <f>'#9 Dylan'!G32</f>
        <v>-</v>
      </c>
      <c r="K12" s="57" t="str">
        <f>'#9 Dylan'!H31</f>
        <v>1/2</v>
      </c>
      <c r="L12" s="36">
        <f>'#9 Dylan'!H32</f>
        <v>0.5</v>
      </c>
      <c r="M12" s="57" t="str">
        <f>'#9 Dylan'!I31</f>
        <v>-</v>
      </c>
      <c r="N12" s="36" t="str">
        <f>'#9 Dylan'!I32</f>
        <v>-</v>
      </c>
      <c r="O12" s="33">
        <f>'#9 Dylan'!J32</f>
        <v>1</v>
      </c>
      <c r="P12" s="23">
        <f>'#9 Dylan'!K32</f>
        <v>1</v>
      </c>
      <c r="Q12" s="28">
        <f>'#9 Dylan'!L32</f>
        <v>2</v>
      </c>
      <c r="R12" s="25">
        <f>'#9 Dylan'!M32</f>
        <v>4</v>
      </c>
      <c r="S12" s="23">
        <f>'#9 Dylan'!N32</f>
        <v>4</v>
      </c>
      <c r="T12" s="23">
        <f>'#9 Dylan'!O32</f>
        <v>0</v>
      </c>
      <c r="U12" s="23">
        <f>'#9 Dylan'!P32</f>
        <v>0</v>
      </c>
      <c r="V12" s="23">
        <f>'#9 Dylan'!Q32</f>
        <v>0</v>
      </c>
      <c r="W12" s="23">
        <f>'#9 Dylan'!R32</f>
        <v>1</v>
      </c>
      <c r="X12" s="23">
        <f>'#9 Dylan'!S32</f>
        <v>16</v>
      </c>
      <c r="Y12" s="24">
        <f>'#9 Dylan'!T32</f>
        <v>3</v>
      </c>
      <c r="Z12" s="7">
        <f>'#9 Dylan'!B34</f>
        <v>1</v>
      </c>
    </row>
    <row r="13" spans="1:26" ht="12.75">
      <c r="A13" s="2" t="s">
        <v>101</v>
      </c>
      <c r="B13" s="26">
        <f>'#11 Loïc'!C32</f>
        <v>7</v>
      </c>
      <c r="C13" s="18" t="str">
        <f>'#11 Loïc'!D31</f>
        <v>33/82</v>
      </c>
      <c r="D13" s="36">
        <f>'#11 Loïc'!D32</f>
        <v>0.4024390243902439</v>
      </c>
      <c r="E13" s="55" t="str">
        <f>'#11 Loïc'!E31</f>
        <v>22/50</v>
      </c>
      <c r="F13" s="47">
        <f>'#11 Loïc'!E32</f>
        <v>0.44</v>
      </c>
      <c r="G13" s="56" t="str">
        <f>'#11 Loïc'!F31</f>
        <v>11/32</v>
      </c>
      <c r="H13" s="47">
        <f>'#11 Loïc'!F32</f>
        <v>0.34375</v>
      </c>
      <c r="I13" s="57" t="str">
        <f>'#11 Loïc'!G31</f>
        <v>9/38</v>
      </c>
      <c r="J13" s="36">
        <f>'#11 Loïc'!G32</f>
        <v>0.23684210526315788</v>
      </c>
      <c r="K13" s="57" t="str">
        <f>'#11 Loïc'!H31</f>
        <v>42/120</v>
      </c>
      <c r="L13" s="36">
        <f>'#11 Loïc'!H32</f>
        <v>0.35</v>
      </c>
      <c r="M13" s="57" t="str">
        <f>'#11 Loïc'!I31</f>
        <v>26/44</v>
      </c>
      <c r="N13" s="36">
        <f>'#11 Loïc'!I32</f>
        <v>0.5909090909090909</v>
      </c>
      <c r="O13" s="33">
        <f>'#11 Loïc'!J32</f>
        <v>1.8235294117647058</v>
      </c>
      <c r="P13" s="23">
        <f>'#11 Loïc'!K32</f>
        <v>0.7058823529411765</v>
      </c>
      <c r="Q13" s="28">
        <f>'#11 Loïc'!L32</f>
        <v>2.5294117647058822</v>
      </c>
      <c r="R13" s="25">
        <f>'#11 Loïc'!M32</f>
        <v>1.8823529411764706</v>
      </c>
      <c r="S13" s="23">
        <f>'#11 Loïc'!N32</f>
        <v>2.9411764705882355</v>
      </c>
      <c r="T13" s="23">
        <f>'#11 Loïc'!O32</f>
        <v>1.8235294117647058</v>
      </c>
      <c r="U13" s="23">
        <f>'#11 Loïc'!P32</f>
        <v>0.23529411764705882</v>
      </c>
      <c r="V13" s="23">
        <f>'#11 Loïc'!Q32</f>
        <v>2.3529411764705883</v>
      </c>
      <c r="W13" s="23">
        <f>'#11 Loïc'!R32</f>
        <v>1.4705882352941178</v>
      </c>
      <c r="X13" s="23">
        <f>'#11 Loïc'!S32</f>
        <v>19.941176470588236</v>
      </c>
      <c r="Y13" s="24">
        <f>'#11 Loïc'!T32</f>
        <v>4.882352941176471</v>
      </c>
      <c r="Z13" s="7">
        <f>'#11 Loïc'!B34</f>
        <v>17</v>
      </c>
    </row>
    <row r="14" spans="1:26" ht="12.75">
      <c r="A14" s="2" t="s">
        <v>53</v>
      </c>
      <c r="B14" s="26">
        <f>'#12 Clément'!C32</f>
        <v>5.125</v>
      </c>
      <c r="C14" s="18" t="str">
        <f>'#12 Clément'!D31</f>
        <v>51/116</v>
      </c>
      <c r="D14" s="36">
        <f>'#12 Clément'!D32</f>
        <v>0.4396551724137931</v>
      </c>
      <c r="E14" s="55" t="str">
        <f>'#12 Clément'!E31</f>
        <v>36/78</v>
      </c>
      <c r="F14" s="47">
        <f>'#12 Clément'!E32</f>
        <v>0.46153846153846156</v>
      </c>
      <c r="G14" s="56" t="str">
        <f>'#12 Clément'!F31</f>
        <v>15/38</v>
      </c>
      <c r="H14" s="47">
        <f>'#12 Clément'!F32</f>
        <v>0.39473684210526316</v>
      </c>
      <c r="I14" s="57" t="str">
        <f>'#12 Clément'!G31</f>
        <v>1/5</v>
      </c>
      <c r="J14" s="36">
        <f>'#12 Clément'!G32</f>
        <v>0.2</v>
      </c>
      <c r="K14" s="57" t="str">
        <f>'#12 Clément'!H31</f>
        <v>52/121</v>
      </c>
      <c r="L14" s="36">
        <f>'#12 Clément'!H32</f>
        <v>0.4297520661157025</v>
      </c>
      <c r="M14" s="57" t="str">
        <f>'#12 Clément'!I31</f>
        <v>18/41</v>
      </c>
      <c r="N14" s="36">
        <f>'#12 Clément'!I32</f>
        <v>0.43902439024390244</v>
      </c>
      <c r="O14" s="33">
        <f>'#12 Clément'!J32</f>
        <v>2.8333333333333335</v>
      </c>
      <c r="P14" s="23">
        <f>'#12 Clément'!K32</f>
        <v>0.6666666666666666</v>
      </c>
      <c r="Q14" s="28">
        <f>'#12 Clément'!L32</f>
        <v>3.5</v>
      </c>
      <c r="R14" s="25">
        <f>'#12 Clément'!M32</f>
        <v>1</v>
      </c>
      <c r="S14" s="23">
        <f>'#12 Clément'!N32</f>
        <v>1.4166666666666667</v>
      </c>
      <c r="T14" s="23">
        <f>'#12 Clément'!O32</f>
        <v>1.25</v>
      </c>
      <c r="U14" s="23">
        <f>'#12 Clément'!P32</f>
        <v>0.5416666666666666</v>
      </c>
      <c r="V14" s="23">
        <f>'#12 Clément'!Q32</f>
        <v>1.25</v>
      </c>
      <c r="W14" s="23">
        <f>'#12 Clément'!R32</f>
        <v>2.0833333333333335</v>
      </c>
      <c r="X14" s="23">
        <f>'#12 Clément'!S32</f>
        <v>20.25</v>
      </c>
      <c r="Y14" s="24">
        <f>'#12 Clément'!T32</f>
        <v>6.166666666666667</v>
      </c>
      <c r="Z14" s="38">
        <f>'#12 Clément'!B34</f>
        <v>24</v>
      </c>
    </row>
    <row r="15" spans="1:26" ht="12.75">
      <c r="A15" s="2" t="s">
        <v>141</v>
      </c>
      <c r="B15" s="26">
        <f>'#13 Matthias'!C32</f>
        <v>17.8</v>
      </c>
      <c r="C15" s="18" t="str">
        <f>'#13 Matthias'!D31</f>
        <v>74/146</v>
      </c>
      <c r="D15" s="36">
        <f>'#13 Matthias'!D32</f>
        <v>0.5068493150684932</v>
      </c>
      <c r="E15" s="55" t="str">
        <f>'#13 Matthias'!E31</f>
        <v>72/136</v>
      </c>
      <c r="F15" s="47">
        <f>'#13 Matthias'!E32</f>
        <v>0.5294117647058824</v>
      </c>
      <c r="G15" s="56" t="str">
        <f>'#13 Matthias'!F31</f>
        <v>2/10</v>
      </c>
      <c r="H15" s="47">
        <f>'#13 Matthias'!F32</f>
        <v>0.2</v>
      </c>
      <c r="I15" s="57" t="str">
        <f>'#13 Matthias'!G31</f>
        <v>14/51</v>
      </c>
      <c r="J15" s="36">
        <f>'#13 Matthias'!G32</f>
        <v>0.27450980392156865</v>
      </c>
      <c r="K15" s="57" t="str">
        <f>'#13 Matthias'!H31</f>
        <v>88/197</v>
      </c>
      <c r="L15" s="36">
        <f>'#13 Matthias'!H32</f>
        <v>0.4467005076142132</v>
      </c>
      <c r="M15" s="57" t="str">
        <f>'#13 Matthias'!I31</f>
        <v>77/101</v>
      </c>
      <c r="N15" s="36">
        <f>'#13 Matthias'!I32</f>
        <v>0.7623762376237624</v>
      </c>
      <c r="O15" s="33">
        <f>'#13 Matthias'!J32</f>
        <v>5.6</v>
      </c>
      <c r="P15" s="23">
        <f>'#13 Matthias'!K32</f>
        <v>2.8</v>
      </c>
      <c r="Q15" s="28">
        <f>'#13 Matthias'!L32</f>
        <v>8.4</v>
      </c>
      <c r="R15" s="25">
        <f>'#13 Matthias'!M32</f>
        <v>3.1333333333333333</v>
      </c>
      <c r="S15" s="23">
        <f>'#13 Matthias'!N32</f>
        <v>3.7333333333333334</v>
      </c>
      <c r="T15" s="23">
        <f>'#13 Matthias'!O32</f>
        <v>2.4</v>
      </c>
      <c r="U15" s="23">
        <f>'#13 Matthias'!P32</f>
        <v>0.8666666666666667</v>
      </c>
      <c r="V15" s="23">
        <f>'#13 Matthias'!Q32</f>
        <v>5.6</v>
      </c>
      <c r="W15" s="23">
        <f>'#13 Matthias'!R32</f>
        <v>3</v>
      </c>
      <c r="X15" s="23">
        <f>'#13 Matthias'!S32</f>
        <v>28.733333333333334</v>
      </c>
      <c r="Y15" s="24">
        <f>'#13 Matthias'!T32</f>
        <v>20</v>
      </c>
      <c r="Z15" s="38">
        <f>'#13 Matthias'!B34</f>
        <v>15</v>
      </c>
    </row>
    <row r="16" spans="1:26" ht="12.75" customHeight="1">
      <c r="A16" s="2" t="s">
        <v>49</v>
      </c>
      <c r="B16" s="26">
        <f>'#14 Damien'!C32</f>
        <v>7.826086956521739</v>
      </c>
      <c r="C16" s="18" t="str">
        <f>'#14 Damien'!D31</f>
        <v>51/109</v>
      </c>
      <c r="D16" s="36">
        <f>'#14 Damien'!D32</f>
        <v>0.46788990825688076</v>
      </c>
      <c r="E16" s="55" t="str">
        <f>'#14 Damien'!E31</f>
        <v>40/77</v>
      </c>
      <c r="F16" s="47">
        <f>'#14 Damien'!E32</f>
        <v>0.5194805194805194</v>
      </c>
      <c r="G16" s="56" t="str">
        <f>'#14 Damien'!F31</f>
        <v>11/32</v>
      </c>
      <c r="H16" s="47">
        <f>'#14 Damien'!F32</f>
        <v>0.34375</v>
      </c>
      <c r="I16" s="57" t="str">
        <f>'#14 Damien'!G31</f>
        <v>20/93</v>
      </c>
      <c r="J16" s="36">
        <f>'#14 Damien'!G32</f>
        <v>0.21505376344086022</v>
      </c>
      <c r="K16" s="57" t="str">
        <f>'#14 Damien'!H31</f>
        <v>71/202</v>
      </c>
      <c r="L16" s="36">
        <f>'#14 Damien'!H32</f>
        <v>0.35148514851485146</v>
      </c>
      <c r="M16" s="57" t="str">
        <f>'#14 Damien'!I31</f>
        <v>18/23</v>
      </c>
      <c r="N16" s="36">
        <f>'#14 Damien'!I32</f>
        <v>0.782608695652174</v>
      </c>
      <c r="O16" s="33">
        <f>'#14 Damien'!J32</f>
        <v>3.0434782608695654</v>
      </c>
      <c r="P16" s="23">
        <f>'#14 Damien'!K32</f>
        <v>1.173913043478261</v>
      </c>
      <c r="Q16" s="28">
        <f>'#14 Damien'!L32</f>
        <v>4.217391304347826</v>
      </c>
      <c r="R16" s="25">
        <f>'#14 Damien'!M32</f>
        <v>2.130434782608696</v>
      </c>
      <c r="S16" s="23">
        <f>'#14 Damien'!N32</f>
        <v>2.5652173913043477</v>
      </c>
      <c r="T16" s="23">
        <f>'#14 Damien'!O32</f>
        <v>1.608695652173913</v>
      </c>
      <c r="U16" s="23">
        <f>'#14 Damien'!P32</f>
        <v>0.043478260869565216</v>
      </c>
      <c r="V16" s="23">
        <f>'#14 Damien'!Q32</f>
        <v>0.8260869565217391</v>
      </c>
      <c r="W16" s="23">
        <f>'#14 Damien'!R32</f>
        <v>2</v>
      </c>
      <c r="X16" s="23">
        <f>'#14 Damien'!S32</f>
        <v>22</v>
      </c>
      <c r="Y16" s="24">
        <f>'#14 Damien'!T32</f>
        <v>7.304347826086956</v>
      </c>
      <c r="Z16" s="7">
        <f>'#14 Damien'!B34</f>
        <v>23</v>
      </c>
    </row>
    <row r="17" spans="1:26" ht="12.75">
      <c r="A17" s="2" t="s">
        <v>50</v>
      </c>
      <c r="B17" s="26">
        <f>'#15 Poulpy'!C32</f>
        <v>12.590909090909092</v>
      </c>
      <c r="C17" s="18" t="str">
        <f>'#15 Poulpy'!D31</f>
        <v>105/212</v>
      </c>
      <c r="D17" s="36">
        <f>'#15 Poulpy'!D32</f>
        <v>0.49528301886792453</v>
      </c>
      <c r="E17" s="55" t="str">
        <f>'#15 Poulpy'!E31</f>
        <v>56/111</v>
      </c>
      <c r="F17" s="47">
        <f>'#15 Poulpy'!E32</f>
        <v>0.5045045045045045</v>
      </c>
      <c r="G17" s="56" t="str">
        <f>'#15 Poulpy'!F31</f>
        <v>49/101</v>
      </c>
      <c r="H17" s="47">
        <f>'#15 Poulpy'!F32</f>
        <v>0.48514851485148514</v>
      </c>
      <c r="I17" s="57" t="str">
        <f>'#15 Poulpy'!G31</f>
        <v>8/19</v>
      </c>
      <c r="J17" s="36">
        <f>'#15 Poulpy'!G32</f>
        <v>0.42105263157894735</v>
      </c>
      <c r="K17" s="57" t="str">
        <f>'#15 Poulpy'!H31</f>
        <v>113/231</v>
      </c>
      <c r="L17" s="36">
        <f>'#15 Poulpy'!H32</f>
        <v>0.48917748917748916</v>
      </c>
      <c r="M17" s="57" t="str">
        <f>'#15 Poulpy'!I31</f>
        <v>43/61</v>
      </c>
      <c r="N17" s="36">
        <f>'#15 Poulpy'!I32</f>
        <v>0.7049180327868853</v>
      </c>
      <c r="O17" s="33">
        <f>'#15 Poulpy'!J32</f>
        <v>6.636363636363637</v>
      </c>
      <c r="P17" s="23">
        <f>'#15 Poulpy'!K32</f>
        <v>3.6363636363636362</v>
      </c>
      <c r="Q17" s="28">
        <f>'#15 Poulpy'!L32</f>
        <v>10.272727272727273</v>
      </c>
      <c r="R17" s="25">
        <f>'#15 Poulpy'!M32</f>
        <v>2.772727272727273</v>
      </c>
      <c r="S17" s="23">
        <f>'#15 Poulpy'!N32</f>
        <v>2.409090909090909</v>
      </c>
      <c r="T17" s="23">
        <f>'#15 Poulpy'!O32</f>
        <v>2.5454545454545454</v>
      </c>
      <c r="U17" s="23">
        <f>'#15 Poulpy'!P32</f>
        <v>1.1363636363636365</v>
      </c>
      <c r="V17" s="23">
        <f>'#15 Poulpy'!Q32</f>
        <v>2.409090909090909</v>
      </c>
      <c r="W17" s="23">
        <f>'#15 Poulpy'!R32</f>
        <v>3.3181818181818183</v>
      </c>
      <c r="X17" s="23">
        <f>'#15 Poulpy'!S32</f>
        <v>29.40909090909091</v>
      </c>
      <c r="Y17" s="24">
        <f>'#15 Poulpy'!T32</f>
        <v>20.772727272727273</v>
      </c>
      <c r="Z17" s="7">
        <f>'#15 Poulpy'!B34</f>
        <v>22</v>
      </c>
    </row>
    <row r="18" spans="1:26" ht="12.75">
      <c r="A18" s="2" t="s">
        <v>67</v>
      </c>
      <c r="B18" s="26">
        <f>'#16 Adil'!C32</f>
        <v>7.2</v>
      </c>
      <c r="C18" s="18" t="str">
        <f>'#16 Adil'!D31</f>
        <v>16/28</v>
      </c>
      <c r="D18" s="36">
        <f>'#16 Adil'!D32</f>
        <v>0.5714285714285714</v>
      </c>
      <c r="E18" s="55" t="str">
        <f>'#16 Adil'!E31</f>
        <v>13/20</v>
      </c>
      <c r="F18" s="47">
        <f>'#16 Adil'!E32</f>
        <v>0.65</v>
      </c>
      <c r="G18" s="56" t="str">
        <f>'#16 Adil'!F31</f>
        <v>3/8</v>
      </c>
      <c r="H18" s="47">
        <f>'#16 Adil'!F32</f>
        <v>0.375</v>
      </c>
      <c r="I18" s="57" t="str">
        <f>'#16 Adil'!G31</f>
        <v>0/2</v>
      </c>
      <c r="J18" s="36">
        <f>'#16 Adil'!G32</f>
        <v>0</v>
      </c>
      <c r="K18" s="57" t="str">
        <f>'#16 Adil'!H31</f>
        <v>16/30</v>
      </c>
      <c r="L18" s="36">
        <f>'#16 Adil'!H32</f>
        <v>0.5333333333333333</v>
      </c>
      <c r="M18" s="57" t="str">
        <f>'#16 Adil'!I31</f>
        <v>4/7</v>
      </c>
      <c r="N18" s="36">
        <f>'#16 Adil'!I32</f>
        <v>0.5714285714285714</v>
      </c>
      <c r="O18" s="33">
        <f>'#16 Adil'!J32</f>
        <v>4.6</v>
      </c>
      <c r="P18" s="23">
        <f>'#16 Adil'!K32</f>
        <v>2.2</v>
      </c>
      <c r="Q18" s="28">
        <f>'#16 Adil'!L32</f>
        <v>6.8</v>
      </c>
      <c r="R18" s="25">
        <f>'#16 Adil'!M32</f>
        <v>2.2</v>
      </c>
      <c r="S18" s="23">
        <f>'#16 Adil'!N32</f>
        <v>1.6</v>
      </c>
      <c r="T18" s="23">
        <f>'#16 Adil'!O32</f>
        <v>0.6</v>
      </c>
      <c r="U18" s="23">
        <f>'#16 Adil'!P32</f>
        <v>0</v>
      </c>
      <c r="V18" s="23">
        <f>'#16 Adil'!Q32</f>
        <v>1.2</v>
      </c>
      <c r="W18" s="23">
        <f>'#16 Adil'!R32</f>
        <v>3.4</v>
      </c>
      <c r="X18" s="23">
        <f>'#16 Adil'!S32</f>
        <v>21.6</v>
      </c>
      <c r="Y18" s="24">
        <f>'#16 Adil'!T32</f>
        <v>11.8</v>
      </c>
      <c r="Z18" s="7">
        <f>'#16 Adil'!B34</f>
        <v>5</v>
      </c>
    </row>
    <row r="20" spans="1:26" s="1" customFormat="1" ht="12.75">
      <c r="A20" s="109" t="s">
        <v>55</v>
      </c>
      <c r="B20" s="110"/>
      <c r="C20" s="15" t="s">
        <v>241</v>
      </c>
      <c r="D20" s="49">
        <f>547/1148</f>
        <v>0.4764808362369338</v>
      </c>
      <c r="E20" s="53" t="s">
        <v>238</v>
      </c>
      <c r="F20" s="51">
        <f>393/760</f>
        <v>0.5171052631578947</v>
      </c>
      <c r="G20" s="53" t="s">
        <v>233</v>
      </c>
      <c r="H20" s="51">
        <f>154/388</f>
        <v>0.39690721649484534</v>
      </c>
      <c r="I20" s="50" t="s">
        <v>244</v>
      </c>
      <c r="J20" s="39">
        <f>100/385</f>
        <v>0.2597402597402597</v>
      </c>
      <c r="K20" s="29" t="s">
        <v>234</v>
      </c>
      <c r="L20" s="39">
        <f>647/1534</f>
        <v>0.4217731421121252</v>
      </c>
      <c r="M20" s="29" t="s">
        <v>235</v>
      </c>
      <c r="N20" s="39">
        <f>285/445</f>
        <v>0.6404494382022472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1"/>
    </row>
    <row r="22" ht="12.75">
      <c r="C22" s="81"/>
    </row>
    <row r="32" ht="12.75">
      <c r="I32" s="42"/>
    </row>
  </sheetData>
  <sheetProtection/>
  <mergeCells count="20">
    <mergeCell ref="O2:Q2"/>
    <mergeCell ref="Z2:Z3"/>
    <mergeCell ref="X2:X3"/>
    <mergeCell ref="E2:F3"/>
    <mergeCell ref="G2:H3"/>
    <mergeCell ref="A20:B20"/>
    <mergeCell ref="R2:R3"/>
    <mergeCell ref="S2:S3"/>
    <mergeCell ref="T2:T3"/>
    <mergeCell ref="U2:U3"/>
    <mergeCell ref="V2:V3"/>
    <mergeCell ref="A1:Z1"/>
    <mergeCell ref="C2:D3"/>
    <mergeCell ref="I2:J3"/>
    <mergeCell ref="K2:L3"/>
    <mergeCell ref="M2:N3"/>
    <mergeCell ref="W2:W3"/>
    <mergeCell ref="Y2:Y3"/>
    <mergeCell ref="A2:A3"/>
    <mergeCell ref="B2:B3"/>
  </mergeCells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4">
      <selection activeCell="R33" sqref="R33"/>
    </sheetView>
  </sheetViews>
  <sheetFormatPr defaultColWidth="11.421875" defaultRowHeight="12.75"/>
  <cols>
    <col min="1" max="1" width="22.8515625" style="1" bestFit="1" customWidth="1"/>
    <col min="2" max="2" width="6.7109375" style="0" bestFit="1" customWidth="1"/>
    <col min="3" max="3" width="7.140625" style="0" bestFit="1" customWidth="1"/>
    <col min="4" max="4" width="6.7109375" style="0" bestFit="1" customWidth="1"/>
    <col min="5" max="6" width="6.7109375" style="0" customWidth="1"/>
    <col min="7" max="7" width="6.7109375" style="0" bestFit="1" customWidth="1"/>
    <col min="8" max="8" width="7.57421875" style="0" bestFit="1" customWidth="1"/>
    <col min="9" max="9" width="6.28125" style="0" bestFit="1" customWidth="1"/>
    <col min="10" max="11" width="7.28125" style="0" bestFit="1" customWidth="1"/>
    <col min="12" max="12" width="7.57421875" style="0" bestFit="1" customWidth="1"/>
    <col min="13" max="13" width="7.8515625" style="0" bestFit="1" customWidth="1"/>
    <col min="14" max="15" width="7.28125" style="0" bestFit="1" customWidth="1"/>
    <col min="16" max="16" width="8.57421875" style="0" bestFit="1" customWidth="1"/>
    <col min="17" max="17" width="8.28125" style="0" bestFit="1" customWidth="1"/>
    <col min="18" max="18" width="9.28125" style="0" bestFit="1" customWidth="1"/>
    <col min="19" max="19" width="8.57421875" style="0" bestFit="1" customWidth="1"/>
    <col min="20" max="20" width="10.7109375" style="0" bestFit="1" customWidth="1"/>
    <col min="21" max="21" width="9.421875" style="0" bestFit="1" customWidth="1"/>
  </cols>
  <sheetData>
    <row r="1" spans="1:20" ht="17.25">
      <c r="A1" s="84" t="s">
        <v>163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1" s="1" customFormat="1" ht="12.75" customHeight="1">
      <c r="A2" s="82" t="s">
        <v>0</v>
      </c>
      <c r="B2" s="113" t="s">
        <v>2</v>
      </c>
      <c r="C2" s="82" t="s">
        <v>1</v>
      </c>
      <c r="D2" s="82" t="s">
        <v>37</v>
      </c>
      <c r="E2" s="119" t="s">
        <v>37</v>
      </c>
      <c r="F2" s="119" t="s">
        <v>37</v>
      </c>
      <c r="G2" s="82" t="s">
        <v>39</v>
      </c>
      <c r="H2" s="113" t="s">
        <v>38</v>
      </c>
      <c r="I2" s="82" t="s">
        <v>3</v>
      </c>
      <c r="J2" s="115" t="s">
        <v>4</v>
      </c>
      <c r="K2" s="115"/>
      <c r="L2" s="115"/>
      <c r="M2" s="82" t="s">
        <v>5</v>
      </c>
      <c r="N2" s="82" t="s">
        <v>6</v>
      </c>
      <c r="O2" s="82" t="s">
        <v>7</v>
      </c>
      <c r="P2" s="82" t="s">
        <v>8</v>
      </c>
      <c r="Q2" s="82" t="s">
        <v>9</v>
      </c>
      <c r="R2" s="82" t="s">
        <v>40</v>
      </c>
      <c r="S2" s="82" t="s">
        <v>41</v>
      </c>
      <c r="T2" s="82" t="s">
        <v>10</v>
      </c>
      <c r="U2" s="82" t="s">
        <v>44</v>
      </c>
    </row>
    <row r="3" spans="1:21" ht="12.75">
      <c r="A3" s="83"/>
      <c r="B3" s="114"/>
      <c r="C3" s="83"/>
      <c r="D3" s="83"/>
      <c r="E3" s="120"/>
      <c r="F3" s="120"/>
      <c r="G3" s="83"/>
      <c r="H3" s="114"/>
      <c r="I3" s="83"/>
      <c r="J3" s="2" t="s">
        <v>11</v>
      </c>
      <c r="K3" s="2" t="s">
        <v>12</v>
      </c>
      <c r="L3" s="2" t="s">
        <v>38</v>
      </c>
      <c r="M3" s="83"/>
      <c r="N3" s="83"/>
      <c r="O3" s="83"/>
      <c r="P3" s="83"/>
      <c r="Q3" s="83"/>
      <c r="R3" s="83"/>
      <c r="S3" s="83"/>
      <c r="T3" s="83"/>
      <c r="U3" s="83"/>
    </row>
    <row r="4" spans="1:21" ht="11.25" customHeight="1">
      <c r="A4" s="116"/>
      <c r="B4" s="117"/>
      <c r="C4" s="117"/>
      <c r="D4" s="118"/>
      <c r="E4" s="43" t="s">
        <v>7</v>
      </c>
      <c r="F4" s="43" t="s">
        <v>56</v>
      </c>
      <c r="G4" s="116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8"/>
    </row>
    <row r="5" spans="1:21" ht="12.75">
      <c r="A5" s="2" t="s">
        <v>70</v>
      </c>
      <c r="B5" s="19"/>
      <c r="C5" s="19"/>
      <c r="D5" s="20"/>
      <c r="E5" s="52"/>
      <c r="F5" s="52"/>
      <c r="G5" s="20"/>
      <c r="H5" s="20"/>
      <c r="I5" s="20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21" t="s">
        <v>45</v>
      </c>
    </row>
    <row r="6" spans="1:21" ht="12.75">
      <c r="A6" s="2" t="s">
        <v>71</v>
      </c>
      <c r="B6" s="19"/>
      <c r="C6" s="19"/>
      <c r="D6" s="20"/>
      <c r="E6" s="52"/>
      <c r="F6" s="52"/>
      <c r="G6" s="20"/>
      <c r="H6" s="20"/>
      <c r="I6" s="20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22" t="s">
        <v>103</v>
      </c>
    </row>
    <row r="7" spans="1:21" ht="12.75">
      <c r="A7" s="2" t="s">
        <v>72</v>
      </c>
      <c r="B7" s="19"/>
      <c r="C7" s="19"/>
      <c r="D7" s="20"/>
      <c r="E7" s="52"/>
      <c r="F7" s="52"/>
      <c r="G7" s="20"/>
      <c r="H7" s="20"/>
      <c r="I7" s="20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1" t="s">
        <v>45</v>
      </c>
    </row>
    <row r="8" spans="1:21" ht="12.75" customHeight="1">
      <c r="A8" s="3" t="s">
        <v>73</v>
      </c>
      <c r="B8" s="19"/>
      <c r="C8" s="19"/>
      <c r="D8" s="20"/>
      <c r="E8" s="52"/>
      <c r="F8" s="52"/>
      <c r="G8" s="20"/>
      <c r="H8" s="20"/>
      <c r="I8" s="20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22" t="s">
        <v>103</v>
      </c>
    </row>
    <row r="9" spans="1:21" ht="12.75">
      <c r="A9" s="2" t="s">
        <v>74</v>
      </c>
      <c r="B9" s="19"/>
      <c r="C9" s="19"/>
      <c r="D9" s="20"/>
      <c r="E9" s="52"/>
      <c r="F9" s="52"/>
      <c r="G9" s="20"/>
      <c r="H9" s="20"/>
      <c r="I9" s="20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21" t="s">
        <v>45</v>
      </c>
    </row>
    <row r="10" spans="1:21" ht="12.75">
      <c r="A10" s="2" t="s">
        <v>75</v>
      </c>
      <c r="B10" s="19"/>
      <c r="C10" s="19"/>
      <c r="D10" s="20"/>
      <c r="E10" s="52"/>
      <c r="F10" s="52"/>
      <c r="G10" s="20"/>
      <c r="H10" s="20"/>
      <c r="I10" s="20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21" t="s">
        <v>45</v>
      </c>
    </row>
    <row r="11" spans="1:21" ht="12.75">
      <c r="A11" s="2" t="s">
        <v>76</v>
      </c>
      <c r="B11" s="19"/>
      <c r="C11" s="19"/>
      <c r="D11" s="20"/>
      <c r="E11" s="52"/>
      <c r="F11" s="52"/>
      <c r="G11" s="20"/>
      <c r="H11" s="20"/>
      <c r="I11" s="20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21" t="s">
        <v>45</v>
      </c>
    </row>
    <row r="12" spans="1:21" ht="12.75">
      <c r="A12" s="2" t="s">
        <v>77</v>
      </c>
      <c r="B12" s="76"/>
      <c r="C12" s="76"/>
      <c r="D12" s="77"/>
      <c r="E12" s="78"/>
      <c r="F12" s="78"/>
      <c r="G12" s="77"/>
      <c r="H12" s="77"/>
      <c r="I12" s="77"/>
      <c r="J12" s="76"/>
      <c r="K12" s="76"/>
      <c r="L12" s="79"/>
      <c r="M12" s="76"/>
      <c r="N12" s="76"/>
      <c r="O12" s="76"/>
      <c r="P12" s="76"/>
      <c r="Q12" s="76"/>
      <c r="R12" s="76"/>
      <c r="S12" s="76"/>
      <c r="T12" s="76"/>
      <c r="U12" s="80"/>
    </row>
    <row r="13" spans="1:21" ht="12.75">
      <c r="A13" s="2" t="s">
        <v>78</v>
      </c>
      <c r="B13" s="19"/>
      <c r="C13" s="19"/>
      <c r="D13" s="20"/>
      <c r="E13" s="52"/>
      <c r="F13" s="52"/>
      <c r="G13" s="20"/>
      <c r="H13" s="20"/>
      <c r="I13" s="20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21" t="s">
        <v>45</v>
      </c>
    </row>
    <row r="14" spans="1:21" ht="12.75">
      <c r="A14" s="2" t="s">
        <v>79</v>
      </c>
      <c r="B14" s="19"/>
      <c r="C14" s="19"/>
      <c r="D14" s="20"/>
      <c r="E14" s="52"/>
      <c r="F14" s="52"/>
      <c r="G14" s="20"/>
      <c r="H14" s="20"/>
      <c r="I14" s="20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21" t="s">
        <v>45</v>
      </c>
    </row>
    <row r="15" spans="1:21" ht="12.75" customHeight="1">
      <c r="A15" s="3" t="s">
        <v>80</v>
      </c>
      <c r="B15" s="19"/>
      <c r="C15" s="19"/>
      <c r="D15" s="20"/>
      <c r="E15" s="52"/>
      <c r="F15" s="52"/>
      <c r="G15" s="20"/>
      <c r="H15" s="20"/>
      <c r="I15" s="20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21" t="s">
        <v>45</v>
      </c>
    </row>
    <row r="16" spans="1:21" ht="12.75">
      <c r="A16" s="2" t="s">
        <v>81</v>
      </c>
      <c r="B16" s="19"/>
      <c r="C16" s="19"/>
      <c r="D16" s="20"/>
      <c r="E16" s="52"/>
      <c r="F16" s="52"/>
      <c r="G16" s="20"/>
      <c r="H16" s="20"/>
      <c r="I16" s="20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21" t="s">
        <v>45</v>
      </c>
    </row>
    <row r="17" spans="1:21" ht="12.75">
      <c r="A17" s="2" t="s">
        <v>82</v>
      </c>
      <c r="B17" s="19"/>
      <c r="C17" s="19"/>
      <c r="D17" s="20"/>
      <c r="E17" s="52"/>
      <c r="F17" s="52"/>
      <c r="G17" s="20"/>
      <c r="H17" s="20"/>
      <c r="I17" s="20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21" t="s">
        <v>45</v>
      </c>
    </row>
    <row r="18" spans="1:21" ht="12.75" customHeight="1">
      <c r="A18" s="3" t="s">
        <v>83</v>
      </c>
      <c r="B18" s="19"/>
      <c r="C18" s="19"/>
      <c r="D18" s="20"/>
      <c r="E18" s="52"/>
      <c r="F18" s="52"/>
      <c r="G18" s="20"/>
      <c r="H18" s="20"/>
      <c r="I18" s="20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22" t="s">
        <v>103</v>
      </c>
    </row>
    <row r="19" spans="1:21" ht="12.75" customHeight="1">
      <c r="A19" s="3" t="s">
        <v>84</v>
      </c>
      <c r="B19" s="4"/>
      <c r="C19" s="6">
        <v>2</v>
      </c>
      <c r="D19" s="18" t="s">
        <v>13</v>
      </c>
      <c r="E19" s="45" t="s">
        <v>13</v>
      </c>
      <c r="F19" s="45" t="s">
        <v>43</v>
      </c>
      <c r="G19" s="18" t="s">
        <v>43</v>
      </c>
      <c r="H19" s="18" t="s">
        <v>13</v>
      </c>
      <c r="I19" s="18" t="s">
        <v>43</v>
      </c>
      <c r="J19" s="30">
        <v>1</v>
      </c>
      <c r="K19" s="7">
        <v>1</v>
      </c>
      <c r="L19" s="7">
        <v>2</v>
      </c>
      <c r="M19" s="7">
        <v>4</v>
      </c>
      <c r="N19" s="7">
        <v>4</v>
      </c>
      <c r="O19" s="7" t="s">
        <v>43</v>
      </c>
      <c r="P19" s="7" t="s">
        <v>43</v>
      </c>
      <c r="Q19" s="7" t="s">
        <v>43</v>
      </c>
      <c r="R19" s="7">
        <v>1</v>
      </c>
      <c r="S19" s="66">
        <v>16</v>
      </c>
      <c r="T19" s="65">
        <v>3</v>
      </c>
      <c r="U19" s="22" t="s">
        <v>103</v>
      </c>
    </row>
    <row r="20" spans="1:21" ht="12.75">
      <c r="A20" s="2" t="s">
        <v>85</v>
      </c>
      <c r="B20" s="19"/>
      <c r="C20" s="19"/>
      <c r="D20" s="20"/>
      <c r="E20" s="52"/>
      <c r="F20" s="52"/>
      <c r="G20" s="20"/>
      <c r="H20" s="20"/>
      <c r="I20" s="20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21" t="s">
        <v>45</v>
      </c>
    </row>
    <row r="21" spans="1:21" ht="12.75">
      <c r="A21" s="2" t="s">
        <v>86</v>
      </c>
      <c r="B21" s="19"/>
      <c r="C21" s="19"/>
      <c r="D21" s="20"/>
      <c r="E21" s="52"/>
      <c r="F21" s="52"/>
      <c r="G21" s="20"/>
      <c r="H21" s="20"/>
      <c r="I21" s="20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22" t="s">
        <v>103</v>
      </c>
    </row>
    <row r="22" spans="1:21" ht="12.75">
      <c r="A22" s="2" t="s">
        <v>87</v>
      </c>
      <c r="B22" s="19"/>
      <c r="C22" s="19"/>
      <c r="D22" s="20"/>
      <c r="E22" s="52"/>
      <c r="F22" s="52"/>
      <c r="G22" s="20"/>
      <c r="H22" s="20"/>
      <c r="I22" s="20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21" t="s">
        <v>45</v>
      </c>
    </row>
    <row r="23" spans="1:21" ht="12.75">
      <c r="A23" s="2" t="s">
        <v>88</v>
      </c>
      <c r="B23" s="19"/>
      <c r="C23" s="19"/>
      <c r="D23" s="20"/>
      <c r="E23" s="52"/>
      <c r="F23" s="52"/>
      <c r="G23" s="20"/>
      <c r="H23" s="20"/>
      <c r="I23" s="20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21" t="s">
        <v>45</v>
      </c>
    </row>
    <row r="24" spans="1:21" ht="12.75">
      <c r="A24" s="2" t="s">
        <v>89</v>
      </c>
      <c r="B24" s="19"/>
      <c r="C24" s="19"/>
      <c r="D24" s="20"/>
      <c r="E24" s="52"/>
      <c r="F24" s="52"/>
      <c r="G24" s="20"/>
      <c r="H24" s="20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21" t="s">
        <v>45</v>
      </c>
    </row>
    <row r="25" spans="1:21" ht="12.75">
      <c r="A25" s="2" t="s">
        <v>90</v>
      </c>
      <c r="B25" s="76"/>
      <c r="C25" s="76"/>
      <c r="D25" s="77"/>
      <c r="E25" s="78"/>
      <c r="F25" s="78"/>
      <c r="G25" s="77"/>
      <c r="H25" s="77"/>
      <c r="I25" s="77"/>
      <c r="J25" s="76"/>
      <c r="K25" s="76"/>
      <c r="L25" s="79"/>
      <c r="M25" s="76"/>
      <c r="N25" s="76"/>
      <c r="O25" s="76"/>
      <c r="P25" s="76"/>
      <c r="Q25" s="76"/>
      <c r="R25" s="76"/>
      <c r="S25" s="76"/>
      <c r="T25" s="76"/>
      <c r="U25" s="80"/>
    </row>
    <row r="26" spans="1:21" ht="12.75">
      <c r="A26" s="8" t="s">
        <v>91</v>
      </c>
      <c r="B26" s="19"/>
      <c r="C26" s="19"/>
      <c r="D26" s="20"/>
      <c r="E26" s="52"/>
      <c r="F26" s="52"/>
      <c r="G26" s="20"/>
      <c r="H26" s="20"/>
      <c r="I26" s="20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21" t="s">
        <v>45</v>
      </c>
    </row>
    <row r="27" spans="1:21" ht="12.75">
      <c r="A27" s="8" t="s">
        <v>92</v>
      </c>
      <c r="B27" s="19"/>
      <c r="C27" s="19"/>
      <c r="D27" s="20"/>
      <c r="E27" s="52"/>
      <c r="F27" s="52"/>
      <c r="G27" s="20"/>
      <c r="H27" s="20"/>
      <c r="I27" s="20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21" t="s">
        <v>45</v>
      </c>
    </row>
    <row r="28" spans="1:21" ht="12.75">
      <c r="A28" s="8" t="s">
        <v>93</v>
      </c>
      <c r="B28" s="19"/>
      <c r="C28" s="19"/>
      <c r="D28" s="20"/>
      <c r="E28" s="52"/>
      <c r="F28" s="52"/>
      <c r="G28" s="20"/>
      <c r="H28" s="20"/>
      <c r="I28" s="20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22" t="s">
        <v>103</v>
      </c>
    </row>
    <row r="29" spans="1:21" ht="12.75">
      <c r="A29" s="8" t="s">
        <v>94</v>
      </c>
      <c r="B29" s="19"/>
      <c r="C29" s="19"/>
      <c r="D29" s="20"/>
      <c r="E29" s="52"/>
      <c r="F29" s="52"/>
      <c r="G29" s="20"/>
      <c r="H29" s="20"/>
      <c r="I29" s="20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21" t="s">
        <v>45</v>
      </c>
    </row>
    <row r="30" spans="1:21" ht="13.5" thickBot="1">
      <c r="A30" s="8" t="s">
        <v>95</v>
      </c>
      <c r="B30" s="19"/>
      <c r="C30" s="19"/>
      <c r="D30" s="20"/>
      <c r="E30" s="52"/>
      <c r="F30" s="52"/>
      <c r="G30" s="20"/>
      <c r="H30" s="20"/>
      <c r="I30" s="20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1" t="s">
        <v>45</v>
      </c>
    </row>
    <row r="31" spans="1:20" ht="12.75">
      <c r="A31" s="11" t="s">
        <v>28</v>
      </c>
      <c r="B31" s="12"/>
      <c r="C31" s="13">
        <f>SUM(C5:C30)</f>
        <v>2</v>
      </c>
      <c r="D31" s="14" t="s">
        <v>13</v>
      </c>
      <c r="E31" s="14" t="s">
        <v>13</v>
      </c>
      <c r="F31" s="14" t="s">
        <v>43</v>
      </c>
      <c r="G31" s="14" t="s">
        <v>43</v>
      </c>
      <c r="H31" s="14" t="s">
        <v>13</v>
      </c>
      <c r="I31" s="14" t="s">
        <v>43</v>
      </c>
      <c r="J31" s="13">
        <f aca="true" t="shared" si="0" ref="J31:T31">SUM(J5:J30)</f>
        <v>1</v>
      </c>
      <c r="K31" s="13">
        <f t="shared" si="0"/>
        <v>1</v>
      </c>
      <c r="L31" s="13">
        <f t="shared" si="0"/>
        <v>2</v>
      </c>
      <c r="M31" s="13">
        <f t="shared" si="0"/>
        <v>4</v>
      </c>
      <c r="N31" s="13">
        <f t="shared" si="0"/>
        <v>4</v>
      </c>
      <c r="O31" s="13">
        <f t="shared" si="0"/>
        <v>0</v>
      </c>
      <c r="P31" s="13">
        <f t="shared" si="0"/>
        <v>0</v>
      </c>
      <c r="Q31" s="13">
        <f t="shared" si="0"/>
        <v>0</v>
      </c>
      <c r="R31" s="13">
        <f t="shared" si="0"/>
        <v>1</v>
      </c>
      <c r="S31" s="13">
        <f t="shared" si="0"/>
        <v>16</v>
      </c>
      <c r="T31" s="13">
        <f t="shared" si="0"/>
        <v>3</v>
      </c>
    </row>
    <row r="32" spans="1:20" ht="12.75">
      <c r="A32" s="9" t="s">
        <v>29</v>
      </c>
      <c r="B32" s="10"/>
      <c r="C32" s="16">
        <f>C31/$B$34</f>
        <v>2</v>
      </c>
      <c r="D32" s="17">
        <f>1/2</f>
        <v>0.5</v>
      </c>
      <c r="E32" s="46">
        <f>1/2</f>
        <v>0.5</v>
      </c>
      <c r="F32" s="46" t="s">
        <v>43</v>
      </c>
      <c r="G32" s="17" t="s">
        <v>43</v>
      </c>
      <c r="H32" s="17">
        <f>1/2</f>
        <v>0.5</v>
      </c>
      <c r="I32" s="17" t="s">
        <v>43</v>
      </c>
      <c r="J32" s="16">
        <f aca="true" t="shared" si="1" ref="J32:R32">J31/$B$34</f>
        <v>1</v>
      </c>
      <c r="K32" s="16">
        <f t="shared" si="1"/>
        <v>1</v>
      </c>
      <c r="L32" s="16">
        <f t="shared" si="1"/>
        <v>2</v>
      </c>
      <c r="M32" s="16">
        <f t="shared" si="1"/>
        <v>4</v>
      </c>
      <c r="N32" s="16">
        <f t="shared" si="1"/>
        <v>4</v>
      </c>
      <c r="O32" s="16">
        <f t="shared" si="1"/>
        <v>0</v>
      </c>
      <c r="P32" s="16">
        <f t="shared" si="1"/>
        <v>0</v>
      </c>
      <c r="Q32" s="16">
        <f t="shared" si="1"/>
        <v>0</v>
      </c>
      <c r="R32" s="16">
        <f t="shared" si="1"/>
        <v>1</v>
      </c>
      <c r="S32" s="16">
        <f>S31/$B$34</f>
        <v>16</v>
      </c>
      <c r="T32" s="16">
        <f>T31/$B$34</f>
        <v>3</v>
      </c>
    </row>
    <row r="34" spans="1:2" ht="12.75">
      <c r="A34" s="5" t="s">
        <v>30</v>
      </c>
      <c r="B34" s="64">
        <v>1</v>
      </c>
    </row>
  </sheetData>
  <sheetProtection/>
  <mergeCells count="22">
    <mergeCell ref="E2:E3"/>
    <mergeCell ref="A4:D4"/>
    <mergeCell ref="G4:U4"/>
    <mergeCell ref="J2:L2"/>
    <mergeCell ref="M2:M3"/>
    <mergeCell ref="N2:N3"/>
    <mergeCell ref="T2:T3"/>
    <mergeCell ref="O2:O3"/>
    <mergeCell ref="F2:F3"/>
    <mergeCell ref="G2:G3"/>
    <mergeCell ref="R2:R3"/>
    <mergeCell ref="S2:S3"/>
    <mergeCell ref="U2:U3"/>
    <mergeCell ref="H2:H3"/>
    <mergeCell ref="I2:I3"/>
    <mergeCell ref="P2:P3"/>
    <mergeCell ref="Q2:Q3"/>
    <mergeCell ref="A1:T1"/>
    <mergeCell ref="A2:A3"/>
    <mergeCell ref="B2:B3"/>
    <mergeCell ref="C2:C3"/>
    <mergeCell ref="D2:D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3">
      <selection activeCell="U29" sqref="U29:U30"/>
    </sheetView>
  </sheetViews>
  <sheetFormatPr defaultColWidth="11.421875" defaultRowHeight="12.75"/>
  <cols>
    <col min="1" max="1" width="22.8515625" style="1" bestFit="1" customWidth="1"/>
    <col min="2" max="2" width="6.7109375" style="0" bestFit="1" customWidth="1"/>
    <col min="3" max="3" width="7.140625" style="0" bestFit="1" customWidth="1"/>
    <col min="4" max="4" width="6.7109375" style="0" bestFit="1" customWidth="1"/>
    <col min="5" max="6" width="6.7109375" style="0" customWidth="1"/>
    <col min="7" max="7" width="6.7109375" style="0" bestFit="1" customWidth="1"/>
    <col min="8" max="8" width="7.57421875" style="0" bestFit="1" customWidth="1"/>
    <col min="9" max="9" width="6.28125" style="0" bestFit="1" customWidth="1"/>
    <col min="10" max="11" width="7.28125" style="0" bestFit="1" customWidth="1"/>
    <col min="12" max="12" width="7.57421875" style="0" bestFit="1" customWidth="1"/>
    <col min="13" max="13" width="7.8515625" style="0" bestFit="1" customWidth="1"/>
    <col min="14" max="15" width="7.28125" style="0" bestFit="1" customWidth="1"/>
    <col min="16" max="16" width="8.57421875" style="0" bestFit="1" customWidth="1"/>
    <col min="17" max="17" width="8.28125" style="0" bestFit="1" customWidth="1"/>
    <col min="18" max="18" width="9.28125" style="0" bestFit="1" customWidth="1"/>
    <col min="19" max="19" width="8.57421875" style="0" bestFit="1" customWidth="1"/>
    <col min="20" max="20" width="10.7109375" style="0" bestFit="1" customWidth="1"/>
    <col min="21" max="21" width="9.421875" style="0" bestFit="1" customWidth="1"/>
  </cols>
  <sheetData>
    <row r="1" spans="1:20" ht="17.25">
      <c r="A1" s="84" t="s">
        <v>98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1" s="1" customFormat="1" ht="12.75" customHeight="1">
      <c r="A2" s="82" t="s">
        <v>0</v>
      </c>
      <c r="B2" s="113" t="s">
        <v>2</v>
      </c>
      <c r="C2" s="82" t="s">
        <v>1</v>
      </c>
      <c r="D2" s="82" t="s">
        <v>37</v>
      </c>
      <c r="E2" s="119" t="s">
        <v>37</v>
      </c>
      <c r="F2" s="119" t="s">
        <v>37</v>
      </c>
      <c r="G2" s="82" t="s">
        <v>39</v>
      </c>
      <c r="H2" s="113" t="s">
        <v>38</v>
      </c>
      <c r="I2" s="82" t="s">
        <v>3</v>
      </c>
      <c r="J2" s="115" t="s">
        <v>4</v>
      </c>
      <c r="K2" s="115"/>
      <c r="L2" s="115"/>
      <c r="M2" s="82" t="s">
        <v>5</v>
      </c>
      <c r="N2" s="82" t="s">
        <v>6</v>
      </c>
      <c r="O2" s="82" t="s">
        <v>7</v>
      </c>
      <c r="P2" s="82" t="s">
        <v>8</v>
      </c>
      <c r="Q2" s="82" t="s">
        <v>9</v>
      </c>
      <c r="R2" s="82" t="s">
        <v>40</v>
      </c>
      <c r="S2" s="82" t="s">
        <v>41</v>
      </c>
      <c r="T2" s="82" t="s">
        <v>10</v>
      </c>
      <c r="U2" s="82" t="s">
        <v>44</v>
      </c>
    </row>
    <row r="3" spans="1:21" ht="12.75">
      <c r="A3" s="83"/>
      <c r="B3" s="114"/>
      <c r="C3" s="83"/>
      <c r="D3" s="83"/>
      <c r="E3" s="120"/>
      <c r="F3" s="120"/>
      <c r="G3" s="83"/>
      <c r="H3" s="114"/>
      <c r="I3" s="83"/>
      <c r="J3" s="2" t="s">
        <v>11</v>
      </c>
      <c r="K3" s="2" t="s">
        <v>12</v>
      </c>
      <c r="L3" s="2" t="s">
        <v>38</v>
      </c>
      <c r="M3" s="83"/>
      <c r="N3" s="83"/>
      <c r="O3" s="83"/>
      <c r="P3" s="83"/>
      <c r="Q3" s="83"/>
      <c r="R3" s="83"/>
      <c r="S3" s="83"/>
      <c r="T3" s="83"/>
      <c r="U3" s="83"/>
    </row>
    <row r="4" spans="1:21" ht="11.25" customHeight="1">
      <c r="A4" s="116"/>
      <c r="B4" s="117"/>
      <c r="C4" s="117"/>
      <c r="D4" s="118"/>
      <c r="E4" s="43" t="s">
        <v>7</v>
      </c>
      <c r="F4" s="43" t="s">
        <v>56</v>
      </c>
      <c r="G4" s="116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8"/>
    </row>
    <row r="5" spans="1:21" ht="12.75">
      <c r="A5" s="2" t="s">
        <v>70</v>
      </c>
      <c r="B5" s="7" t="s">
        <v>15</v>
      </c>
      <c r="C5" s="6">
        <v>7</v>
      </c>
      <c r="D5" s="15" t="s">
        <v>16</v>
      </c>
      <c r="E5" s="44" t="s">
        <v>19</v>
      </c>
      <c r="F5" s="44" t="s">
        <v>19</v>
      </c>
      <c r="G5" s="15" t="s">
        <v>21</v>
      </c>
      <c r="H5" s="15" t="s">
        <v>14</v>
      </c>
      <c r="I5" s="15" t="s">
        <v>20</v>
      </c>
      <c r="J5" s="6">
        <v>2</v>
      </c>
      <c r="K5" s="6" t="s">
        <v>43</v>
      </c>
      <c r="L5" s="6">
        <v>2</v>
      </c>
      <c r="M5" s="6">
        <v>1</v>
      </c>
      <c r="N5" s="6">
        <v>6</v>
      </c>
      <c r="O5" s="6">
        <v>1</v>
      </c>
      <c r="P5" s="6" t="s">
        <v>43</v>
      </c>
      <c r="Q5" s="6">
        <v>4</v>
      </c>
      <c r="R5" s="6">
        <v>1</v>
      </c>
      <c r="S5" s="6">
        <v>16</v>
      </c>
      <c r="T5" s="6">
        <v>1</v>
      </c>
      <c r="U5" s="21" t="s">
        <v>45</v>
      </c>
    </row>
    <row r="6" spans="1:21" ht="12.75">
      <c r="A6" s="2" t="s">
        <v>71</v>
      </c>
      <c r="B6" s="4" t="s">
        <v>15</v>
      </c>
      <c r="C6" s="6">
        <v>3</v>
      </c>
      <c r="D6" s="18" t="s">
        <v>21</v>
      </c>
      <c r="E6" s="45" t="s">
        <v>21</v>
      </c>
      <c r="F6" s="45" t="s">
        <v>43</v>
      </c>
      <c r="G6" s="18" t="s">
        <v>107</v>
      </c>
      <c r="H6" s="18" t="s">
        <v>26</v>
      </c>
      <c r="I6" s="18" t="s">
        <v>13</v>
      </c>
      <c r="J6" s="30">
        <v>1</v>
      </c>
      <c r="K6" s="7">
        <v>2</v>
      </c>
      <c r="L6" s="7">
        <v>3</v>
      </c>
      <c r="M6" s="7">
        <v>2</v>
      </c>
      <c r="N6" s="7">
        <v>3</v>
      </c>
      <c r="O6" s="7">
        <v>1</v>
      </c>
      <c r="P6" s="7" t="s">
        <v>43</v>
      </c>
      <c r="Q6" s="7">
        <v>2</v>
      </c>
      <c r="R6" s="7">
        <v>1</v>
      </c>
      <c r="S6" s="66">
        <v>18</v>
      </c>
      <c r="T6" s="65">
        <v>1</v>
      </c>
      <c r="U6" s="22" t="s">
        <v>103</v>
      </c>
    </row>
    <row r="7" spans="1:21" ht="12.75">
      <c r="A7" s="2" t="s">
        <v>72</v>
      </c>
      <c r="B7" s="4"/>
      <c r="C7" s="6">
        <v>15</v>
      </c>
      <c r="D7" s="18" t="s">
        <v>116</v>
      </c>
      <c r="E7" s="45" t="s">
        <v>117</v>
      </c>
      <c r="F7" s="45" t="s">
        <v>13</v>
      </c>
      <c r="G7" s="18" t="s">
        <v>23</v>
      </c>
      <c r="H7" s="18" t="s">
        <v>112</v>
      </c>
      <c r="I7" s="18" t="s">
        <v>116</v>
      </c>
      <c r="J7" s="30">
        <v>4</v>
      </c>
      <c r="K7" s="7">
        <v>3</v>
      </c>
      <c r="L7" s="7">
        <v>7</v>
      </c>
      <c r="M7" s="7">
        <v>1</v>
      </c>
      <c r="N7" s="7">
        <v>2</v>
      </c>
      <c r="O7" s="7">
        <v>3</v>
      </c>
      <c r="P7" s="7" t="s">
        <v>43</v>
      </c>
      <c r="Q7" s="7">
        <v>6</v>
      </c>
      <c r="R7" s="7">
        <v>2</v>
      </c>
      <c r="S7" s="66">
        <v>24</v>
      </c>
      <c r="T7" s="65">
        <v>13</v>
      </c>
      <c r="U7" s="21" t="s">
        <v>45</v>
      </c>
    </row>
    <row r="8" spans="1:21" ht="12.75" customHeight="1">
      <c r="A8" s="3" t="s">
        <v>73</v>
      </c>
      <c r="B8" s="4"/>
      <c r="C8" s="6">
        <v>3</v>
      </c>
      <c r="D8" s="18" t="s">
        <v>23</v>
      </c>
      <c r="E8" s="45" t="s">
        <v>14</v>
      </c>
      <c r="F8" s="45" t="s">
        <v>19</v>
      </c>
      <c r="G8" s="18" t="s">
        <v>27</v>
      </c>
      <c r="H8" s="18" t="s">
        <v>32</v>
      </c>
      <c r="I8" s="18" t="s">
        <v>13</v>
      </c>
      <c r="J8" s="30">
        <v>4</v>
      </c>
      <c r="K8" s="7" t="s">
        <v>43</v>
      </c>
      <c r="L8" s="7">
        <v>4</v>
      </c>
      <c r="M8" s="7">
        <v>1</v>
      </c>
      <c r="N8" s="7">
        <v>5</v>
      </c>
      <c r="O8" s="7">
        <v>2</v>
      </c>
      <c r="P8" s="7">
        <v>1</v>
      </c>
      <c r="Q8" s="7">
        <v>3</v>
      </c>
      <c r="R8" s="7">
        <v>3</v>
      </c>
      <c r="S8" s="66">
        <v>30</v>
      </c>
      <c r="T8" s="65">
        <v>-1</v>
      </c>
      <c r="U8" s="22" t="s">
        <v>103</v>
      </c>
    </row>
    <row r="9" spans="1:21" ht="12.75">
      <c r="A9" s="2" t="s">
        <v>74</v>
      </c>
      <c r="B9" s="4"/>
      <c r="C9" s="6">
        <v>11</v>
      </c>
      <c r="D9" s="18" t="s">
        <v>121</v>
      </c>
      <c r="E9" s="45" t="s">
        <v>18</v>
      </c>
      <c r="F9" s="45" t="s">
        <v>18</v>
      </c>
      <c r="G9" s="18" t="s">
        <v>19</v>
      </c>
      <c r="H9" s="18" t="s">
        <v>128</v>
      </c>
      <c r="I9" s="18" t="s">
        <v>117</v>
      </c>
      <c r="J9" s="30">
        <v>1</v>
      </c>
      <c r="K9" s="7">
        <v>1</v>
      </c>
      <c r="L9" s="7">
        <v>2</v>
      </c>
      <c r="M9" s="7">
        <v>1</v>
      </c>
      <c r="N9" s="7">
        <v>4</v>
      </c>
      <c r="O9" s="7">
        <v>6</v>
      </c>
      <c r="P9" s="7">
        <v>1</v>
      </c>
      <c r="Q9" s="7">
        <v>4</v>
      </c>
      <c r="R9" s="7">
        <v>2</v>
      </c>
      <c r="S9" s="66">
        <v>24</v>
      </c>
      <c r="T9" s="65">
        <v>7</v>
      </c>
      <c r="U9" s="21" t="s">
        <v>45</v>
      </c>
    </row>
    <row r="10" spans="1:21" ht="12.75">
      <c r="A10" s="2" t="s">
        <v>75</v>
      </c>
      <c r="B10" s="4"/>
      <c r="C10" s="6">
        <v>6</v>
      </c>
      <c r="D10" s="18" t="s">
        <v>120</v>
      </c>
      <c r="E10" s="45" t="s">
        <v>13</v>
      </c>
      <c r="F10" s="45" t="s">
        <v>18</v>
      </c>
      <c r="G10" s="18" t="s">
        <v>19</v>
      </c>
      <c r="H10" s="18" t="s">
        <v>136</v>
      </c>
      <c r="I10" s="18" t="s">
        <v>43</v>
      </c>
      <c r="J10" s="30">
        <v>1</v>
      </c>
      <c r="K10" s="7">
        <v>2</v>
      </c>
      <c r="L10" s="7">
        <v>3</v>
      </c>
      <c r="M10" s="7">
        <v>2</v>
      </c>
      <c r="N10" s="7">
        <v>3</v>
      </c>
      <c r="O10" s="7">
        <v>3</v>
      </c>
      <c r="P10" s="7" t="s">
        <v>43</v>
      </c>
      <c r="Q10" s="7">
        <v>2</v>
      </c>
      <c r="R10" s="7" t="s">
        <v>43</v>
      </c>
      <c r="S10" s="66">
        <v>25</v>
      </c>
      <c r="T10" s="65">
        <v>6</v>
      </c>
      <c r="U10" s="21" t="s">
        <v>45</v>
      </c>
    </row>
    <row r="11" spans="1:21" ht="12.75">
      <c r="A11" s="2" t="s">
        <v>76</v>
      </c>
      <c r="B11" s="4"/>
      <c r="C11" s="6">
        <v>4</v>
      </c>
      <c r="D11" s="18" t="s">
        <v>26</v>
      </c>
      <c r="E11" s="45" t="s">
        <v>27</v>
      </c>
      <c r="F11" s="45" t="s">
        <v>13</v>
      </c>
      <c r="G11" s="18" t="s">
        <v>16</v>
      </c>
      <c r="H11" s="18" t="s">
        <v>32</v>
      </c>
      <c r="I11" s="18" t="s">
        <v>17</v>
      </c>
      <c r="J11" s="30">
        <v>1</v>
      </c>
      <c r="K11" s="7" t="s">
        <v>43</v>
      </c>
      <c r="L11" s="7">
        <v>1</v>
      </c>
      <c r="M11" s="7">
        <v>1</v>
      </c>
      <c r="N11" s="7">
        <v>2</v>
      </c>
      <c r="O11" s="7">
        <v>2</v>
      </c>
      <c r="P11" s="7" t="s">
        <v>43</v>
      </c>
      <c r="Q11" s="7">
        <v>1</v>
      </c>
      <c r="R11" s="7">
        <v>2</v>
      </c>
      <c r="S11" s="66">
        <v>14</v>
      </c>
      <c r="T11" s="65">
        <v>0</v>
      </c>
      <c r="U11" s="21" t="s">
        <v>45</v>
      </c>
    </row>
    <row r="12" spans="1:21" ht="12.75">
      <c r="A12" s="2" t="s">
        <v>77</v>
      </c>
      <c r="B12" s="76"/>
      <c r="C12" s="76"/>
      <c r="D12" s="77"/>
      <c r="E12" s="78"/>
      <c r="F12" s="78"/>
      <c r="G12" s="77"/>
      <c r="H12" s="77"/>
      <c r="I12" s="77"/>
      <c r="J12" s="76"/>
      <c r="K12" s="76"/>
      <c r="L12" s="79"/>
      <c r="M12" s="76"/>
      <c r="N12" s="76"/>
      <c r="O12" s="76"/>
      <c r="P12" s="76"/>
      <c r="Q12" s="76"/>
      <c r="R12" s="76"/>
      <c r="S12" s="76"/>
      <c r="T12" s="76"/>
      <c r="U12" s="80"/>
    </row>
    <row r="13" spans="1:21" ht="12.75">
      <c r="A13" s="2" t="s">
        <v>78</v>
      </c>
      <c r="B13" s="19"/>
      <c r="C13" s="19"/>
      <c r="D13" s="20"/>
      <c r="E13" s="52"/>
      <c r="F13" s="52"/>
      <c r="G13" s="20"/>
      <c r="H13" s="20"/>
      <c r="I13" s="20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21" t="s">
        <v>45</v>
      </c>
    </row>
    <row r="14" spans="1:21" ht="12.75">
      <c r="A14" s="2" t="s">
        <v>79</v>
      </c>
      <c r="B14" s="4"/>
      <c r="C14" s="6">
        <v>5</v>
      </c>
      <c r="D14" s="18" t="s">
        <v>13</v>
      </c>
      <c r="E14" s="45" t="s">
        <v>43</v>
      </c>
      <c r="F14" s="45" t="s">
        <v>13</v>
      </c>
      <c r="G14" s="18" t="s">
        <v>14</v>
      </c>
      <c r="H14" s="18" t="s">
        <v>18</v>
      </c>
      <c r="I14" s="18" t="s">
        <v>43</v>
      </c>
      <c r="J14" s="30">
        <v>4</v>
      </c>
      <c r="K14" s="7" t="s">
        <v>43</v>
      </c>
      <c r="L14" s="7">
        <v>4</v>
      </c>
      <c r="M14" s="7" t="s">
        <v>43</v>
      </c>
      <c r="N14" s="7">
        <v>1</v>
      </c>
      <c r="O14" s="7">
        <v>1</v>
      </c>
      <c r="P14" s="7" t="s">
        <v>43</v>
      </c>
      <c r="Q14" s="7">
        <v>1</v>
      </c>
      <c r="R14" s="7">
        <v>2</v>
      </c>
      <c r="S14" s="66">
        <v>18</v>
      </c>
      <c r="T14" s="65">
        <v>6</v>
      </c>
      <c r="U14" s="21" t="s">
        <v>45</v>
      </c>
    </row>
    <row r="15" spans="1:21" ht="12.75" customHeight="1">
      <c r="A15" s="3" t="s">
        <v>80</v>
      </c>
      <c r="B15" s="4"/>
      <c r="C15" s="6">
        <v>5</v>
      </c>
      <c r="D15" s="18" t="s">
        <v>23</v>
      </c>
      <c r="E15" s="45" t="s">
        <v>13</v>
      </c>
      <c r="F15" s="45" t="s">
        <v>16</v>
      </c>
      <c r="G15" s="18" t="s">
        <v>14</v>
      </c>
      <c r="H15" s="18" t="s">
        <v>46</v>
      </c>
      <c r="I15" s="18" t="s">
        <v>43</v>
      </c>
      <c r="J15" s="30">
        <v>2</v>
      </c>
      <c r="K15" s="7">
        <v>1</v>
      </c>
      <c r="L15" s="7">
        <v>3</v>
      </c>
      <c r="M15" s="7">
        <v>4</v>
      </c>
      <c r="N15" s="7">
        <v>3</v>
      </c>
      <c r="O15" s="7">
        <v>1</v>
      </c>
      <c r="P15" s="7">
        <v>1</v>
      </c>
      <c r="Q15" s="7" t="s">
        <v>43</v>
      </c>
      <c r="R15" s="7" t="s">
        <v>43</v>
      </c>
      <c r="S15" s="66">
        <v>18</v>
      </c>
      <c r="T15" s="65">
        <v>6</v>
      </c>
      <c r="U15" s="21" t="s">
        <v>45</v>
      </c>
    </row>
    <row r="16" spans="1:21" ht="12.75">
      <c r="A16" s="2" t="s">
        <v>81</v>
      </c>
      <c r="B16" s="4" t="s">
        <v>15</v>
      </c>
      <c r="C16" s="6">
        <v>12</v>
      </c>
      <c r="D16" s="18" t="s">
        <v>136</v>
      </c>
      <c r="E16" s="45" t="s">
        <v>117</v>
      </c>
      <c r="F16" s="45" t="s">
        <v>16</v>
      </c>
      <c r="G16" s="18" t="s">
        <v>17</v>
      </c>
      <c r="H16" s="18" t="s">
        <v>115</v>
      </c>
      <c r="I16" s="18" t="s">
        <v>16</v>
      </c>
      <c r="J16" s="30">
        <v>3</v>
      </c>
      <c r="K16" s="7" t="s">
        <v>43</v>
      </c>
      <c r="L16" s="7">
        <v>3</v>
      </c>
      <c r="M16" s="7">
        <v>3</v>
      </c>
      <c r="N16" s="7" t="s">
        <v>43</v>
      </c>
      <c r="O16" s="7">
        <v>1</v>
      </c>
      <c r="P16" s="7" t="s">
        <v>43</v>
      </c>
      <c r="Q16" s="7">
        <v>1</v>
      </c>
      <c r="R16" s="7">
        <v>1</v>
      </c>
      <c r="S16" s="66">
        <v>20</v>
      </c>
      <c r="T16" s="65">
        <v>12</v>
      </c>
      <c r="U16" s="21" t="s">
        <v>45</v>
      </c>
    </row>
    <row r="17" spans="1:21" ht="12.75">
      <c r="A17" s="2" t="s">
        <v>82</v>
      </c>
      <c r="B17" s="4"/>
      <c r="C17" s="6">
        <v>13</v>
      </c>
      <c r="D17" s="18" t="s">
        <v>46</v>
      </c>
      <c r="E17" s="45" t="s">
        <v>139</v>
      </c>
      <c r="F17" s="45" t="s">
        <v>19</v>
      </c>
      <c r="G17" s="18" t="s">
        <v>25</v>
      </c>
      <c r="H17" s="18" t="s">
        <v>112</v>
      </c>
      <c r="I17" s="18" t="s">
        <v>43</v>
      </c>
      <c r="J17" s="30">
        <v>1</v>
      </c>
      <c r="K17" s="7" t="s">
        <v>43</v>
      </c>
      <c r="L17" s="7">
        <v>1</v>
      </c>
      <c r="M17" s="7">
        <v>1</v>
      </c>
      <c r="N17" s="7">
        <v>3</v>
      </c>
      <c r="O17" s="7">
        <v>4</v>
      </c>
      <c r="P17" s="7" t="s">
        <v>43</v>
      </c>
      <c r="Q17" s="7">
        <v>4</v>
      </c>
      <c r="R17" s="7">
        <v>2</v>
      </c>
      <c r="S17" s="66">
        <v>25</v>
      </c>
      <c r="T17" s="65">
        <v>9</v>
      </c>
      <c r="U17" s="21" t="s">
        <v>45</v>
      </c>
    </row>
    <row r="18" spans="1:21" ht="12.75" customHeight="1">
      <c r="A18" s="3" t="s">
        <v>83</v>
      </c>
      <c r="B18" s="4"/>
      <c r="C18" s="6">
        <v>4</v>
      </c>
      <c r="D18" s="18" t="s">
        <v>18</v>
      </c>
      <c r="E18" s="45" t="s">
        <v>19</v>
      </c>
      <c r="F18" s="45" t="s">
        <v>22</v>
      </c>
      <c r="G18" s="18" t="s">
        <v>19</v>
      </c>
      <c r="H18" s="18" t="s">
        <v>139</v>
      </c>
      <c r="I18" s="18" t="s">
        <v>43</v>
      </c>
      <c r="J18" s="30" t="s">
        <v>43</v>
      </c>
      <c r="K18" s="7" t="s">
        <v>43</v>
      </c>
      <c r="L18" s="7" t="s">
        <v>43</v>
      </c>
      <c r="M18" s="7">
        <v>2</v>
      </c>
      <c r="N18" s="7">
        <v>1</v>
      </c>
      <c r="O18" s="7" t="s">
        <v>43</v>
      </c>
      <c r="P18" s="7" t="s">
        <v>43</v>
      </c>
      <c r="Q18" s="7">
        <v>2</v>
      </c>
      <c r="R18" s="7" t="s">
        <v>43</v>
      </c>
      <c r="S18" s="66">
        <v>14</v>
      </c>
      <c r="T18" s="65">
        <v>1</v>
      </c>
      <c r="U18" s="22" t="s">
        <v>103</v>
      </c>
    </row>
    <row r="19" spans="1:21" ht="12.75" customHeight="1">
      <c r="A19" s="3" t="s">
        <v>84</v>
      </c>
      <c r="B19" s="4" t="s">
        <v>15</v>
      </c>
      <c r="C19" s="6">
        <v>7</v>
      </c>
      <c r="D19" s="18" t="s">
        <v>26</v>
      </c>
      <c r="E19" s="45" t="s">
        <v>23</v>
      </c>
      <c r="F19" s="45" t="s">
        <v>19</v>
      </c>
      <c r="G19" s="18" t="s">
        <v>16</v>
      </c>
      <c r="H19" s="18" t="s">
        <v>32</v>
      </c>
      <c r="I19" s="18" t="s">
        <v>135</v>
      </c>
      <c r="J19" s="30">
        <v>3</v>
      </c>
      <c r="K19" s="7">
        <v>2</v>
      </c>
      <c r="L19" s="7">
        <v>5</v>
      </c>
      <c r="M19" s="7">
        <v>2</v>
      </c>
      <c r="N19" s="7">
        <v>5</v>
      </c>
      <c r="O19" s="7">
        <v>3</v>
      </c>
      <c r="P19" s="7" t="s">
        <v>43</v>
      </c>
      <c r="Q19" s="7">
        <v>5</v>
      </c>
      <c r="R19" s="7">
        <v>1</v>
      </c>
      <c r="S19" s="66">
        <v>25</v>
      </c>
      <c r="T19" s="65">
        <v>3</v>
      </c>
      <c r="U19" s="22" t="s">
        <v>103</v>
      </c>
    </row>
    <row r="20" spans="1:21" ht="12.75">
      <c r="A20" s="2" t="s">
        <v>85</v>
      </c>
      <c r="B20" s="4" t="s">
        <v>15</v>
      </c>
      <c r="C20" s="6">
        <v>4</v>
      </c>
      <c r="D20" s="18" t="s">
        <v>21</v>
      </c>
      <c r="E20" s="45" t="s">
        <v>43</v>
      </c>
      <c r="F20" s="45" t="s">
        <v>21</v>
      </c>
      <c r="G20" s="18" t="s">
        <v>16</v>
      </c>
      <c r="H20" s="18" t="s">
        <v>14</v>
      </c>
      <c r="I20" s="18" t="s">
        <v>17</v>
      </c>
      <c r="J20" s="30">
        <v>2</v>
      </c>
      <c r="K20" s="7">
        <v>1</v>
      </c>
      <c r="L20" s="7">
        <v>3</v>
      </c>
      <c r="M20" s="7">
        <v>1</v>
      </c>
      <c r="N20" s="7">
        <v>4</v>
      </c>
      <c r="O20" s="7" t="s">
        <v>43</v>
      </c>
      <c r="P20" s="7" t="s">
        <v>43</v>
      </c>
      <c r="Q20" s="7">
        <v>2</v>
      </c>
      <c r="R20" s="7">
        <v>3</v>
      </c>
      <c r="S20" s="66">
        <v>18</v>
      </c>
      <c r="T20" s="65">
        <v>2</v>
      </c>
      <c r="U20" s="21" t="s">
        <v>45</v>
      </c>
    </row>
    <row r="21" spans="1:21" ht="12.75">
      <c r="A21" s="2" t="s">
        <v>86</v>
      </c>
      <c r="B21" s="4"/>
      <c r="C21" s="6">
        <v>2</v>
      </c>
      <c r="D21" s="18" t="s">
        <v>26</v>
      </c>
      <c r="E21" s="45" t="s">
        <v>14</v>
      </c>
      <c r="F21" s="45" t="s">
        <v>16</v>
      </c>
      <c r="G21" s="18" t="s">
        <v>43</v>
      </c>
      <c r="H21" s="18" t="s">
        <v>26</v>
      </c>
      <c r="I21" s="18" t="s">
        <v>43</v>
      </c>
      <c r="J21" s="30" t="s">
        <v>43</v>
      </c>
      <c r="K21" s="7" t="s">
        <v>43</v>
      </c>
      <c r="L21" s="7" t="s">
        <v>43</v>
      </c>
      <c r="M21" s="7">
        <v>2</v>
      </c>
      <c r="N21" s="7">
        <v>4</v>
      </c>
      <c r="O21" s="7">
        <v>2</v>
      </c>
      <c r="P21" s="7">
        <v>1</v>
      </c>
      <c r="Q21" s="7" t="s">
        <v>43</v>
      </c>
      <c r="R21" s="7" t="s">
        <v>43</v>
      </c>
      <c r="S21" s="66">
        <v>12</v>
      </c>
      <c r="T21" s="65">
        <v>-1</v>
      </c>
      <c r="U21" s="22" t="s">
        <v>103</v>
      </c>
    </row>
    <row r="22" spans="1:21" ht="12.75">
      <c r="A22" s="2" t="s">
        <v>87</v>
      </c>
      <c r="B22" s="4"/>
      <c r="C22" s="6">
        <v>9</v>
      </c>
      <c r="D22" s="18" t="s">
        <v>31</v>
      </c>
      <c r="E22" s="45" t="s">
        <v>24</v>
      </c>
      <c r="F22" s="45" t="s">
        <v>21</v>
      </c>
      <c r="G22" s="18" t="s">
        <v>27</v>
      </c>
      <c r="H22" s="18" t="s">
        <v>116</v>
      </c>
      <c r="I22" s="18" t="s">
        <v>13</v>
      </c>
      <c r="J22" s="30" t="s">
        <v>43</v>
      </c>
      <c r="K22" s="7" t="s">
        <v>43</v>
      </c>
      <c r="L22" s="7" t="s">
        <v>43</v>
      </c>
      <c r="M22" s="7">
        <v>5</v>
      </c>
      <c r="N22" s="7">
        <v>1</v>
      </c>
      <c r="O22" s="7">
        <v>1</v>
      </c>
      <c r="P22" s="7" t="s">
        <v>43</v>
      </c>
      <c r="Q22" s="7">
        <v>1</v>
      </c>
      <c r="R22" s="7">
        <v>2</v>
      </c>
      <c r="S22" s="66">
        <v>19</v>
      </c>
      <c r="T22" s="65">
        <v>9</v>
      </c>
      <c r="U22" s="21" t="s">
        <v>45</v>
      </c>
    </row>
    <row r="23" spans="1:21" ht="12.75">
      <c r="A23" s="2" t="s">
        <v>88</v>
      </c>
      <c r="B23" s="19"/>
      <c r="C23" s="19"/>
      <c r="D23" s="20"/>
      <c r="E23" s="52"/>
      <c r="F23" s="52"/>
      <c r="G23" s="20"/>
      <c r="H23" s="20"/>
      <c r="I23" s="20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21" t="s">
        <v>45</v>
      </c>
    </row>
    <row r="24" spans="1:21" ht="12.75">
      <c r="A24" s="2" t="s">
        <v>89</v>
      </c>
      <c r="B24" s="4"/>
      <c r="C24" s="6">
        <v>9</v>
      </c>
      <c r="D24" s="18" t="s">
        <v>42</v>
      </c>
      <c r="E24" s="45" t="s">
        <v>42</v>
      </c>
      <c r="F24" s="45" t="s">
        <v>43</v>
      </c>
      <c r="G24" s="18" t="s">
        <v>19</v>
      </c>
      <c r="H24" s="18" t="s">
        <v>24</v>
      </c>
      <c r="I24" s="18" t="s">
        <v>24</v>
      </c>
      <c r="J24" s="30">
        <v>2</v>
      </c>
      <c r="K24" s="7" t="s">
        <v>43</v>
      </c>
      <c r="L24" s="7">
        <v>2</v>
      </c>
      <c r="M24" s="7">
        <v>3</v>
      </c>
      <c r="N24" s="7">
        <v>3</v>
      </c>
      <c r="O24" s="7" t="s">
        <v>43</v>
      </c>
      <c r="P24" s="7" t="s">
        <v>43</v>
      </c>
      <c r="Q24" s="7">
        <v>2</v>
      </c>
      <c r="R24" s="7">
        <v>3</v>
      </c>
      <c r="S24" s="66">
        <v>19</v>
      </c>
      <c r="T24" s="65">
        <v>9</v>
      </c>
      <c r="U24" s="21" t="s">
        <v>45</v>
      </c>
    </row>
    <row r="25" spans="1:21" ht="12.75">
      <c r="A25" s="2" t="s">
        <v>90</v>
      </c>
      <c r="B25" s="76"/>
      <c r="C25" s="76"/>
      <c r="D25" s="77"/>
      <c r="E25" s="78"/>
      <c r="F25" s="78"/>
      <c r="G25" s="77"/>
      <c r="H25" s="77"/>
      <c r="I25" s="77"/>
      <c r="J25" s="76"/>
      <c r="K25" s="76"/>
      <c r="L25" s="79"/>
      <c r="M25" s="76"/>
      <c r="N25" s="76"/>
      <c r="O25" s="76"/>
      <c r="P25" s="76"/>
      <c r="Q25" s="76"/>
      <c r="R25" s="76"/>
      <c r="S25" s="76"/>
      <c r="T25" s="76"/>
      <c r="U25" s="80"/>
    </row>
    <row r="26" spans="1:21" ht="12.75">
      <c r="A26" s="8" t="s">
        <v>91</v>
      </c>
      <c r="B26" s="19"/>
      <c r="C26" s="19"/>
      <c r="D26" s="20"/>
      <c r="E26" s="52"/>
      <c r="F26" s="52"/>
      <c r="G26" s="20"/>
      <c r="H26" s="20"/>
      <c r="I26" s="20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21" t="s">
        <v>45</v>
      </c>
    </row>
    <row r="27" spans="1:21" ht="12.75">
      <c r="A27" s="8" t="s">
        <v>92</v>
      </c>
      <c r="B27" s="19"/>
      <c r="C27" s="19"/>
      <c r="D27" s="20"/>
      <c r="E27" s="52"/>
      <c r="F27" s="52"/>
      <c r="G27" s="20"/>
      <c r="H27" s="20"/>
      <c r="I27" s="20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21" t="s">
        <v>45</v>
      </c>
    </row>
    <row r="28" spans="1:21" ht="12.75">
      <c r="A28" s="8" t="s">
        <v>93</v>
      </c>
      <c r="B28" s="19"/>
      <c r="C28" s="19"/>
      <c r="D28" s="20"/>
      <c r="E28" s="52"/>
      <c r="F28" s="52"/>
      <c r="G28" s="20"/>
      <c r="H28" s="20"/>
      <c r="I28" s="20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22" t="s">
        <v>103</v>
      </c>
    </row>
    <row r="29" spans="1:21" ht="12.75">
      <c r="A29" s="8" t="s">
        <v>94</v>
      </c>
      <c r="B29" s="19"/>
      <c r="C29" s="19"/>
      <c r="D29" s="20"/>
      <c r="E29" s="52"/>
      <c r="F29" s="52"/>
      <c r="G29" s="20"/>
      <c r="H29" s="20"/>
      <c r="I29" s="20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21" t="s">
        <v>45</v>
      </c>
    </row>
    <row r="30" spans="1:21" ht="13.5" thickBot="1">
      <c r="A30" s="8" t="s">
        <v>95</v>
      </c>
      <c r="B30" s="19"/>
      <c r="C30" s="19"/>
      <c r="D30" s="20"/>
      <c r="E30" s="52"/>
      <c r="F30" s="52"/>
      <c r="G30" s="20"/>
      <c r="H30" s="20"/>
      <c r="I30" s="20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1" t="s">
        <v>45</v>
      </c>
    </row>
    <row r="31" spans="1:20" ht="12.75">
      <c r="A31" s="11" t="s">
        <v>28</v>
      </c>
      <c r="B31" s="12"/>
      <c r="C31" s="13">
        <f>SUM(C5:C30)</f>
        <v>119</v>
      </c>
      <c r="D31" s="14" t="s">
        <v>180</v>
      </c>
      <c r="E31" s="14" t="s">
        <v>179</v>
      </c>
      <c r="F31" s="14" t="s">
        <v>177</v>
      </c>
      <c r="G31" s="14" t="s">
        <v>181</v>
      </c>
      <c r="H31" s="14" t="s">
        <v>182</v>
      </c>
      <c r="I31" s="14" t="s">
        <v>183</v>
      </c>
      <c r="J31" s="13">
        <f aca="true" t="shared" si="0" ref="J31:T31">SUM(J5:J30)</f>
        <v>31</v>
      </c>
      <c r="K31" s="13">
        <f t="shared" si="0"/>
        <v>12</v>
      </c>
      <c r="L31" s="13">
        <f t="shared" si="0"/>
        <v>43</v>
      </c>
      <c r="M31" s="13">
        <f t="shared" si="0"/>
        <v>32</v>
      </c>
      <c r="N31" s="13">
        <f t="shared" si="0"/>
        <v>50</v>
      </c>
      <c r="O31" s="13">
        <f t="shared" si="0"/>
        <v>31</v>
      </c>
      <c r="P31" s="13">
        <f t="shared" si="0"/>
        <v>4</v>
      </c>
      <c r="Q31" s="13">
        <f t="shared" si="0"/>
        <v>40</v>
      </c>
      <c r="R31" s="13">
        <f t="shared" si="0"/>
        <v>25</v>
      </c>
      <c r="S31" s="13">
        <f t="shared" si="0"/>
        <v>339</v>
      </c>
      <c r="T31" s="13">
        <f t="shared" si="0"/>
        <v>83</v>
      </c>
    </row>
    <row r="32" spans="1:20" ht="12.75">
      <c r="A32" s="9" t="s">
        <v>29</v>
      </c>
      <c r="B32" s="10"/>
      <c r="C32" s="16">
        <f>C31/$B$34</f>
        <v>7</v>
      </c>
      <c r="D32" s="17">
        <f>33/82</f>
        <v>0.4024390243902439</v>
      </c>
      <c r="E32" s="46">
        <f>22/50</f>
        <v>0.44</v>
      </c>
      <c r="F32" s="46">
        <f>11/32</f>
        <v>0.34375</v>
      </c>
      <c r="G32" s="17">
        <f>9/38</f>
        <v>0.23684210526315788</v>
      </c>
      <c r="H32" s="17">
        <f>42/120</f>
        <v>0.35</v>
      </c>
      <c r="I32" s="17">
        <f>26/44</f>
        <v>0.5909090909090909</v>
      </c>
      <c r="J32" s="16">
        <f aca="true" t="shared" si="1" ref="J32:R32">J31/$B$34</f>
        <v>1.8235294117647058</v>
      </c>
      <c r="K32" s="16">
        <f t="shared" si="1"/>
        <v>0.7058823529411765</v>
      </c>
      <c r="L32" s="16">
        <f t="shared" si="1"/>
        <v>2.5294117647058822</v>
      </c>
      <c r="M32" s="16">
        <f t="shared" si="1"/>
        <v>1.8823529411764706</v>
      </c>
      <c r="N32" s="16">
        <f t="shared" si="1"/>
        <v>2.9411764705882355</v>
      </c>
      <c r="O32" s="16">
        <f t="shared" si="1"/>
        <v>1.8235294117647058</v>
      </c>
      <c r="P32" s="16">
        <f t="shared" si="1"/>
        <v>0.23529411764705882</v>
      </c>
      <c r="Q32" s="16">
        <f t="shared" si="1"/>
        <v>2.3529411764705883</v>
      </c>
      <c r="R32" s="16">
        <f t="shared" si="1"/>
        <v>1.4705882352941178</v>
      </c>
      <c r="S32" s="16">
        <f>S31/$B$34</f>
        <v>19.941176470588236</v>
      </c>
      <c r="T32" s="16">
        <f>T31/$B$34</f>
        <v>4.882352941176471</v>
      </c>
    </row>
    <row r="34" spans="1:2" ht="12.75">
      <c r="A34" s="5" t="s">
        <v>30</v>
      </c>
      <c r="B34" s="64">
        <v>17</v>
      </c>
    </row>
  </sheetData>
  <sheetProtection/>
  <mergeCells count="22">
    <mergeCell ref="U2:U3"/>
    <mergeCell ref="H2:H3"/>
    <mergeCell ref="I2:I3"/>
    <mergeCell ref="S2:S3"/>
    <mergeCell ref="F2:F3"/>
    <mergeCell ref="T2:T3"/>
    <mergeCell ref="E2:E3"/>
    <mergeCell ref="O2:O3"/>
    <mergeCell ref="P2:P3"/>
    <mergeCell ref="Q2:Q3"/>
    <mergeCell ref="G2:G3"/>
    <mergeCell ref="R2:R3"/>
    <mergeCell ref="A1:T1"/>
    <mergeCell ref="A2:A3"/>
    <mergeCell ref="B2:B3"/>
    <mergeCell ref="C2:C3"/>
    <mergeCell ref="D2:D3"/>
    <mergeCell ref="A4:D4"/>
    <mergeCell ref="G4:U4"/>
    <mergeCell ref="J2:L2"/>
    <mergeCell ref="M2:M3"/>
    <mergeCell ref="N2:N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ignoredErrors>
    <ignoredError sqref="F31:G31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3">
      <selection activeCell="I33" sqref="I33"/>
    </sheetView>
  </sheetViews>
  <sheetFormatPr defaultColWidth="11.421875" defaultRowHeight="12.75"/>
  <cols>
    <col min="1" max="1" width="22.8515625" style="1" bestFit="1" customWidth="1"/>
    <col min="2" max="2" width="6.7109375" style="0" bestFit="1" customWidth="1"/>
    <col min="3" max="3" width="7.140625" style="0" bestFit="1" customWidth="1"/>
    <col min="4" max="4" width="6.7109375" style="0" bestFit="1" customWidth="1"/>
    <col min="5" max="6" width="6.7109375" style="0" customWidth="1"/>
    <col min="7" max="7" width="6.7109375" style="0" bestFit="1" customWidth="1"/>
    <col min="8" max="8" width="7.57421875" style="0" bestFit="1" customWidth="1"/>
    <col min="9" max="9" width="6.28125" style="0" bestFit="1" customWidth="1"/>
    <col min="10" max="11" width="7.28125" style="0" bestFit="1" customWidth="1"/>
    <col min="12" max="12" width="7.57421875" style="0" bestFit="1" customWidth="1"/>
    <col min="13" max="13" width="7.8515625" style="0" bestFit="1" customWidth="1"/>
    <col min="14" max="15" width="7.28125" style="0" bestFit="1" customWidth="1"/>
    <col min="16" max="16" width="8.57421875" style="0" bestFit="1" customWidth="1"/>
    <col min="17" max="17" width="8.28125" style="0" bestFit="1" customWidth="1"/>
    <col min="18" max="18" width="9.28125" style="0" bestFit="1" customWidth="1"/>
    <col min="19" max="19" width="8.57421875" style="0" bestFit="1" customWidth="1"/>
    <col min="20" max="20" width="10.7109375" style="0" bestFit="1" customWidth="1"/>
    <col min="21" max="21" width="9.421875" style="0" bestFit="1" customWidth="1"/>
  </cols>
  <sheetData>
    <row r="1" spans="1:20" ht="17.25">
      <c r="A1" s="84" t="s">
        <v>59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1" s="1" customFormat="1" ht="12.75" customHeight="1">
      <c r="A2" s="82" t="s">
        <v>0</v>
      </c>
      <c r="B2" s="113" t="s">
        <v>2</v>
      </c>
      <c r="C2" s="82" t="s">
        <v>1</v>
      </c>
      <c r="D2" s="82" t="s">
        <v>37</v>
      </c>
      <c r="E2" s="119" t="s">
        <v>37</v>
      </c>
      <c r="F2" s="119" t="s">
        <v>37</v>
      </c>
      <c r="G2" s="82" t="s">
        <v>39</v>
      </c>
      <c r="H2" s="113" t="s">
        <v>38</v>
      </c>
      <c r="I2" s="82" t="s">
        <v>3</v>
      </c>
      <c r="J2" s="115" t="s">
        <v>4</v>
      </c>
      <c r="K2" s="115"/>
      <c r="L2" s="115"/>
      <c r="M2" s="82" t="s">
        <v>5</v>
      </c>
      <c r="N2" s="82" t="s">
        <v>6</v>
      </c>
      <c r="O2" s="82" t="s">
        <v>7</v>
      </c>
      <c r="P2" s="82" t="s">
        <v>8</v>
      </c>
      <c r="Q2" s="82" t="s">
        <v>9</v>
      </c>
      <c r="R2" s="82" t="s">
        <v>40</v>
      </c>
      <c r="S2" s="82" t="s">
        <v>41</v>
      </c>
      <c r="T2" s="82" t="s">
        <v>10</v>
      </c>
      <c r="U2" s="82" t="s">
        <v>44</v>
      </c>
    </row>
    <row r="3" spans="1:21" ht="12.75">
      <c r="A3" s="83"/>
      <c r="B3" s="114"/>
      <c r="C3" s="83"/>
      <c r="D3" s="83"/>
      <c r="E3" s="120"/>
      <c r="F3" s="120"/>
      <c r="G3" s="83"/>
      <c r="H3" s="114"/>
      <c r="I3" s="83"/>
      <c r="J3" s="2" t="s">
        <v>11</v>
      </c>
      <c r="K3" s="2" t="s">
        <v>12</v>
      </c>
      <c r="L3" s="2" t="s">
        <v>38</v>
      </c>
      <c r="M3" s="83"/>
      <c r="N3" s="83"/>
      <c r="O3" s="83"/>
      <c r="P3" s="83"/>
      <c r="Q3" s="83"/>
      <c r="R3" s="83"/>
      <c r="S3" s="83"/>
      <c r="T3" s="83"/>
      <c r="U3" s="83"/>
    </row>
    <row r="4" spans="1:21" ht="11.25" customHeight="1">
      <c r="A4" s="116"/>
      <c r="B4" s="117"/>
      <c r="C4" s="117"/>
      <c r="D4" s="118"/>
      <c r="E4" s="43" t="s">
        <v>7</v>
      </c>
      <c r="F4" s="43" t="s">
        <v>56</v>
      </c>
      <c r="G4" s="116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8"/>
    </row>
    <row r="5" spans="1:21" ht="12.75">
      <c r="A5" s="2" t="s">
        <v>70</v>
      </c>
      <c r="B5" s="7"/>
      <c r="C5" s="6">
        <v>4</v>
      </c>
      <c r="D5" s="15" t="s">
        <v>23</v>
      </c>
      <c r="E5" s="44" t="s">
        <v>16</v>
      </c>
      <c r="F5" s="44" t="s">
        <v>13</v>
      </c>
      <c r="G5" s="15" t="s">
        <v>43</v>
      </c>
      <c r="H5" s="15" t="s">
        <v>23</v>
      </c>
      <c r="I5" s="15" t="s">
        <v>22</v>
      </c>
      <c r="J5" s="6">
        <v>3</v>
      </c>
      <c r="K5" s="6" t="s">
        <v>43</v>
      </c>
      <c r="L5" s="6">
        <v>3</v>
      </c>
      <c r="M5" s="6" t="s">
        <v>43</v>
      </c>
      <c r="N5" s="6">
        <v>2</v>
      </c>
      <c r="O5" s="6" t="s">
        <v>43</v>
      </c>
      <c r="P5" s="6" t="s">
        <v>43</v>
      </c>
      <c r="Q5" s="6">
        <v>2</v>
      </c>
      <c r="R5" s="6">
        <v>1</v>
      </c>
      <c r="S5" s="6">
        <v>12</v>
      </c>
      <c r="T5" s="6">
        <v>0</v>
      </c>
      <c r="U5" s="21" t="s">
        <v>45</v>
      </c>
    </row>
    <row r="6" spans="1:21" ht="12.75">
      <c r="A6" s="2" t="s">
        <v>71</v>
      </c>
      <c r="B6" s="4"/>
      <c r="C6" s="6">
        <v>4</v>
      </c>
      <c r="D6" s="18" t="s">
        <v>22</v>
      </c>
      <c r="E6" s="45" t="s">
        <v>13</v>
      </c>
      <c r="F6" s="45" t="s">
        <v>13</v>
      </c>
      <c r="G6" s="18" t="s">
        <v>43</v>
      </c>
      <c r="H6" s="18" t="s">
        <v>22</v>
      </c>
      <c r="I6" s="18" t="s">
        <v>16</v>
      </c>
      <c r="J6" s="30">
        <v>5</v>
      </c>
      <c r="K6" s="7">
        <v>1</v>
      </c>
      <c r="L6" s="7">
        <v>6</v>
      </c>
      <c r="M6" s="7" t="s">
        <v>43</v>
      </c>
      <c r="N6" s="7">
        <v>2</v>
      </c>
      <c r="O6" s="7" t="s">
        <v>43</v>
      </c>
      <c r="P6" s="7">
        <v>1</v>
      </c>
      <c r="Q6" s="7">
        <v>1</v>
      </c>
      <c r="R6" s="7" t="s">
        <v>43</v>
      </c>
      <c r="S6" s="66">
        <v>13</v>
      </c>
      <c r="T6" s="65">
        <v>5</v>
      </c>
      <c r="U6" s="22" t="s">
        <v>103</v>
      </c>
    </row>
    <row r="7" spans="1:21" ht="12.75">
      <c r="A7" s="2" t="s">
        <v>72</v>
      </c>
      <c r="B7" s="4"/>
      <c r="C7" s="6">
        <v>4</v>
      </c>
      <c r="D7" s="18" t="s">
        <v>26</v>
      </c>
      <c r="E7" s="45" t="s">
        <v>23</v>
      </c>
      <c r="F7" s="45" t="s">
        <v>19</v>
      </c>
      <c r="G7" s="18" t="s">
        <v>43</v>
      </c>
      <c r="H7" s="18" t="s">
        <v>26</v>
      </c>
      <c r="I7" s="18" t="s">
        <v>17</v>
      </c>
      <c r="J7" s="30">
        <v>1</v>
      </c>
      <c r="K7" s="7" t="s">
        <v>43</v>
      </c>
      <c r="L7" s="7">
        <v>1</v>
      </c>
      <c r="M7" s="7" t="s">
        <v>43</v>
      </c>
      <c r="N7" s="7">
        <v>1</v>
      </c>
      <c r="O7" s="7">
        <v>1</v>
      </c>
      <c r="P7" s="7">
        <v>1</v>
      </c>
      <c r="Q7" s="7">
        <v>1</v>
      </c>
      <c r="R7" s="7">
        <v>3</v>
      </c>
      <c r="S7" s="66">
        <v>21</v>
      </c>
      <c r="T7" s="65">
        <v>2</v>
      </c>
      <c r="U7" s="21" t="s">
        <v>45</v>
      </c>
    </row>
    <row r="8" spans="1:21" ht="12.75" customHeight="1">
      <c r="A8" s="3" t="s">
        <v>73</v>
      </c>
      <c r="B8" s="4" t="s">
        <v>15</v>
      </c>
      <c r="C8" s="6">
        <v>14</v>
      </c>
      <c r="D8" s="18" t="s">
        <v>124</v>
      </c>
      <c r="E8" s="45" t="s">
        <v>125</v>
      </c>
      <c r="F8" s="45" t="s">
        <v>26</v>
      </c>
      <c r="G8" s="18" t="s">
        <v>19</v>
      </c>
      <c r="H8" s="18" t="s">
        <v>126</v>
      </c>
      <c r="I8" s="18" t="s">
        <v>22</v>
      </c>
      <c r="J8" s="30">
        <v>5</v>
      </c>
      <c r="K8" s="7">
        <v>3</v>
      </c>
      <c r="L8" s="7">
        <v>8</v>
      </c>
      <c r="M8" s="7">
        <v>1</v>
      </c>
      <c r="N8" s="7">
        <v>4</v>
      </c>
      <c r="O8" s="7">
        <v>1</v>
      </c>
      <c r="P8" s="7" t="s">
        <v>43</v>
      </c>
      <c r="Q8" s="7">
        <v>3</v>
      </c>
      <c r="R8" s="7">
        <v>2</v>
      </c>
      <c r="S8" s="66">
        <v>32</v>
      </c>
      <c r="T8" s="65">
        <v>9</v>
      </c>
      <c r="U8" s="22" t="s">
        <v>103</v>
      </c>
    </row>
    <row r="9" spans="1:21" ht="12.75">
      <c r="A9" s="2" t="s">
        <v>74</v>
      </c>
      <c r="B9" s="4" t="s">
        <v>15</v>
      </c>
      <c r="C9" s="6">
        <v>6</v>
      </c>
      <c r="D9" s="18" t="s">
        <v>25</v>
      </c>
      <c r="E9" s="45" t="s">
        <v>104</v>
      </c>
      <c r="F9" s="45" t="s">
        <v>13</v>
      </c>
      <c r="G9" s="18" t="s">
        <v>43</v>
      </c>
      <c r="H9" s="18" t="s">
        <v>25</v>
      </c>
      <c r="I9" s="18" t="s">
        <v>43</v>
      </c>
      <c r="J9" s="30">
        <v>1</v>
      </c>
      <c r="K9" s="7">
        <v>2</v>
      </c>
      <c r="L9" s="7">
        <v>3</v>
      </c>
      <c r="M9" s="7">
        <v>3</v>
      </c>
      <c r="N9" s="7">
        <v>1</v>
      </c>
      <c r="O9" s="7">
        <v>1</v>
      </c>
      <c r="P9" s="7" t="s">
        <v>43</v>
      </c>
      <c r="Q9" s="7">
        <v>2</v>
      </c>
      <c r="R9" s="7">
        <v>2</v>
      </c>
      <c r="S9" s="66">
        <v>27</v>
      </c>
      <c r="T9" s="65">
        <v>10</v>
      </c>
      <c r="U9" s="21" t="s">
        <v>45</v>
      </c>
    </row>
    <row r="10" spans="1:21" ht="12.75">
      <c r="A10" s="2" t="s">
        <v>75</v>
      </c>
      <c r="B10" s="4" t="s">
        <v>15</v>
      </c>
      <c r="C10" s="6">
        <v>6</v>
      </c>
      <c r="D10" s="18" t="s">
        <v>24</v>
      </c>
      <c r="E10" s="45" t="s">
        <v>24</v>
      </c>
      <c r="F10" s="45" t="s">
        <v>43</v>
      </c>
      <c r="G10" s="18" t="s">
        <v>43</v>
      </c>
      <c r="H10" s="18" t="s">
        <v>24</v>
      </c>
      <c r="I10" s="18" t="s">
        <v>43</v>
      </c>
      <c r="J10" s="30">
        <v>3</v>
      </c>
      <c r="K10" s="7" t="s">
        <v>43</v>
      </c>
      <c r="L10" s="7">
        <v>3</v>
      </c>
      <c r="M10" s="7">
        <v>1</v>
      </c>
      <c r="N10" s="7">
        <v>1</v>
      </c>
      <c r="O10" s="7">
        <v>2</v>
      </c>
      <c r="P10" s="7">
        <v>1</v>
      </c>
      <c r="Q10" s="7" t="s">
        <v>43</v>
      </c>
      <c r="R10" s="7">
        <v>4</v>
      </c>
      <c r="S10" s="66">
        <v>22</v>
      </c>
      <c r="T10" s="65">
        <v>11</v>
      </c>
      <c r="U10" s="21" t="s">
        <v>45</v>
      </c>
    </row>
    <row r="11" spans="1:21" ht="12.75">
      <c r="A11" s="2" t="s">
        <v>76</v>
      </c>
      <c r="B11" s="4" t="s">
        <v>15</v>
      </c>
      <c r="C11" s="6">
        <v>7</v>
      </c>
      <c r="D11" s="18" t="s">
        <v>24</v>
      </c>
      <c r="E11" s="45" t="s">
        <v>17</v>
      </c>
      <c r="F11" s="45" t="s">
        <v>13</v>
      </c>
      <c r="G11" s="18" t="s">
        <v>43</v>
      </c>
      <c r="H11" s="18" t="s">
        <v>24</v>
      </c>
      <c r="I11" s="18" t="s">
        <v>13</v>
      </c>
      <c r="J11" s="30">
        <v>2</v>
      </c>
      <c r="K11" s="7" t="s">
        <v>43</v>
      </c>
      <c r="L11" s="7">
        <v>2</v>
      </c>
      <c r="M11" s="7" t="s">
        <v>43</v>
      </c>
      <c r="N11" s="7" t="s">
        <v>43</v>
      </c>
      <c r="O11" s="7" t="s">
        <v>43</v>
      </c>
      <c r="P11" s="7" t="s">
        <v>43</v>
      </c>
      <c r="Q11" s="7">
        <v>2</v>
      </c>
      <c r="R11" s="7">
        <v>4</v>
      </c>
      <c r="S11" s="66">
        <v>21</v>
      </c>
      <c r="T11" s="65">
        <v>7</v>
      </c>
      <c r="U11" s="21" t="s">
        <v>45</v>
      </c>
    </row>
    <row r="12" spans="1:21" ht="12.75">
      <c r="A12" s="2" t="s">
        <v>77</v>
      </c>
      <c r="B12" s="76"/>
      <c r="C12" s="76"/>
      <c r="D12" s="77"/>
      <c r="E12" s="78"/>
      <c r="F12" s="78"/>
      <c r="G12" s="77"/>
      <c r="H12" s="77"/>
      <c r="I12" s="77"/>
      <c r="J12" s="76"/>
      <c r="K12" s="76"/>
      <c r="L12" s="79"/>
      <c r="M12" s="76"/>
      <c r="N12" s="76"/>
      <c r="O12" s="76"/>
      <c r="P12" s="76"/>
      <c r="Q12" s="76"/>
      <c r="R12" s="76"/>
      <c r="S12" s="76"/>
      <c r="T12" s="76"/>
      <c r="U12" s="80"/>
    </row>
    <row r="13" spans="1:21" ht="12.75">
      <c r="A13" s="2" t="s">
        <v>78</v>
      </c>
      <c r="B13" s="4"/>
      <c r="C13" s="6">
        <v>11</v>
      </c>
      <c r="D13" s="18" t="s">
        <v>62</v>
      </c>
      <c r="E13" s="45" t="s">
        <v>31</v>
      </c>
      <c r="F13" s="45" t="s">
        <v>13</v>
      </c>
      <c r="G13" s="18" t="s">
        <v>43</v>
      </c>
      <c r="H13" s="18" t="s">
        <v>62</v>
      </c>
      <c r="I13" s="18" t="s">
        <v>21</v>
      </c>
      <c r="J13" s="30">
        <v>1</v>
      </c>
      <c r="K13" s="7" t="s">
        <v>43</v>
      </c>
      <c r="L13" s="7">
        <v>1</v>
      </c>
      <c r="M13" s="7">
        <v>1</v>
      </c>
      <c r="N13" s="7" t="s">
        <v>43</v>
      </c>
      <c r="O13" s="7">
        <v>1</v>
      </c>
      <c r="P13" s="7">
        <v>1</v>
      </c>
      <c r="Q13" s="7">
        <v>1</v>
      </c>
      <c r="R13" s="7" t="s">
        <v>43</v>
      </c>
      <c r="S13" s="75">
        <v>23</v>
      </c>
      <c r="T13" s="65">
        <v>13</v>
      </c>
      <c r="U13" s="21" t="s">
        <v>45</v>
      </c>
    </row>
    <row r="14" spans="1:21" ht="12.75">
      <c r="A14" s="2" t="s">
        <v>79</v>
      </c>
      <c r="B14" s="4"/>
      <c r="C14" s="6">
        <v>0</v>
      </c>
      <c r="D14" s="18" t="s">
        <v>16</v>
      </c>
      <c r="E14" s="45" t="s">
        <v>16</v>
      </c>
      <c r="F14" s="45" t="s">
        <v>43</v>
      </c>
      <c r="G14" s="18" t="s">
        <v>43</v>
      </c>
      <c r="H14" s="18" t="s">
        <v>16</v>
      </c>
      <c r="I14" s="18" t="s">
        <v>16</v>
      </c>
      <c r="J14" s="30">
        <v>1</v>
      </c>
      <c r="K14" s="7">
        <v>1</v>
      </c>
      <c r="L14" s="7">
        <v>2</v>
      </c>
      <c r="M14" s="7">
        <v>1</v>
      </c>
      <c r="N14" s="7">
        <v>2</v>
      </c>
      <c r="O14" s="7" t="s">
        <v>43</v>
      </c>
      <c r="P14" s="7" t="s">
        <v>43</v>
      </c>
      <c r="Q14" s="7">
        <v>1</v>
      </c>
      <c r="R14" s="7">
        <v>1</v>
      </c>
      <c r="S14" s="66">
        <v>19</v>
      </c>
      <c r="T14" s="65">
        <v>-3</v>
      </c>
      <c r="U14" s="21" t="s">
        <v>45</v>
      </c>
    </row>
    <row r="15" spans="1:21" ht="12.75" customHeight="1">
      <c r="A15" s="3" t="s">
        <v>80</v>
      </c>
      <c r="B15" s="4"/>
      <c r="C15" s="6">
        <v>3</v>
      </c>
      <c r="D15" s="18" t="s">
        <v>16</v>
      </c>
      <c r="E15" s="45" t="s">
        <v>16</v>
      </c>
      <c r="F15" s="45" t="s">
        <v>43</v>
      </c>
      <c r="G15" s="18" t="s">
        <v>43</v>
      </c>
      <c r="H15" s="18" t="s">
        <v>16</v>
      </c>
      <c r="I15" s="18" t="s">
        <v>117</v>
      </c>
      <c r="J15" s="30">
        <v>1</v>
      </c>
      <c r="K15" s="7">
        <v>2</v>
      </c>
      <c r="L15" s="7">
        <v>3</v>
      </c>
      <c r="M15" s="7">
        <v>1</v>
      </c>
      <c r="N15" s="7" t="s">
        <v>43</v>
      </c>
      <c r="O15" s="7">
        <v>3</v>
      </c>
      <c r="P15" s="7">
        <v>1</v>
      </c>
      <c r="Q15" s="7">
        <v>3</v>
      </c>
      <c r="R15" s="7">
        <v>2</v>
      </c>
      <c r="S15" s="66">
        <v>10</v>
      </c>
      <c r="T15" s="65">
        <v>6</v>
      </c>
      <c r="U15" s="21" t="s">
        <v>45</v>
      </c>
    </row>
    <row r="16" spans="1:21" ht="12.75">
      <c r="A16" s="2" t="s">
        <v>81</v>
      </c>
      <c r="B16" s="4" t="s">
        <v>15</v>
      </c>
      <c r="C16" s="6">
        <v>6</v>
      </c>
      <c r="D16" s="18" t="s">
        <v>117</v>
      </c>
      <c r="E16" s="45" t="s">
        <v>24</v>
      </c>
      <c r="F16" s="45" t="s">
        <v>16</v>
      </c>
      <c r="G16" s="18" t="s">
        <v>19</v>
      </c>
      <c r="H16" s="18" t="s">
        <v>120</v>
      </c>
      <c r="I16" s="18" t="s">
        <v>43</v>
      </c>
      <c r="J16" s="30">
        <v>2</v>
      </c>
      <c r="K16" s="7" t="s">
        <v>43</v>
      </c>
      <c r="L16" s="7">
        <v>2</v>
      </c>
      <c r="M16" s="7">
        <v>2</v>
      </c>
      <c r="N16" s="7" t="s">
        <v>43</v>
      </c>
      <c r="O16" s="7" t="s">
        <v>43</v>
      </c>
      <c r="P16" s="7">
        <v>1</v>
      </c>
      <c r="Q16" s="7">
        <v>1</v>
      </c>
      <c r="R16" s="7">
        <v>2</v>
      </c>
      <c r="S16" s="66">
        <v>24</v>
      </c>
      <c r="T16" s="65">
        <v>7</v>
      </c>
      <c r="U16" s="21" t="s">
        <v>45</v>
      </c>
    </row>
    <row r="17" spans="1:21" ht="12.75">
      <c r="A17" s="2" t="s">
        <v>82</v>
      </c>
      <c r="B17" s="4" t="s">
        <v>15</v>
      </c>
      <c r="C17" s="6">
        <v>5</v>
      </c>
      <c r="D17" s="18" t="s">
        <v>18</v>
      </c>
      <c r="E17" s="45" t="s">
        <v>14</v>
      </c>
      <c r="F17" s="45" t="s">
        <v>13</v>
      </c>
      <c r="G17" s="18" t="s">
        <v>43</v>
      </c>
      <c r="H17" s="18" t="s">
        <v>18</v>
      </c>
      <c r="I17" s="18" t="s">
        <v>23</v>
      </c>
      <c r="J17" s="30">
        <v>6</v>
      </c>
      <c r="K17" s="7" t="s">
        <v>43</v>
      </c>
      <c r="L17" s="7">
        <v>6</v>
      </c>
      <c r="M17" s="7" t="s">
        <v>43</v>
      </c>
      <c r="N17" s="7">
        <v>2</v>
      </c>
      <c r="O17" s="7">
        <v>2</v>
      </c>
      <c r="P17" s="7" t="s">
        <v>43</v>
      </c>
      <c r="Q17" s="7">
        <v>3</v>
      </c>
      <c r="R17" s="7">
        <v>5</v>
      </c>
      <c r="S17" s="66">
        <v>29</v>
      </c>
      <c r="T17" s="65">
        <v>5</v>
      </c>
      <c r="U17" s="21" t="s">
        <v>45</v>
      </c>
    </row>
    <row r="18" spans="1:21" ht="12.75" customHeight="1">
      <c r="A18" s="3" t="s">
        <v>83</v>
      </c>
      <c r="B18" s="4" t="s">
        <v>15</v>
      </c>
      <c r="C18" s="6">
        <v>4</v>
      </c>
      <c r="D18" s="18" t="s">
        <v>17</v>
      </c>
      <c r="E18" s="45" t="s">
        <v>43</v>
      </c>
      <c r="F18" s="45" t="s">
        <v>17</v>
      </c>
      <c r="G18" s="18" t="s">
        <v>43</v>
      </c>
      <c r="H18" s="18" t="s">
        <v>17</v>
      </c>
      <c r="I18" s="18" t="s">
        <v>43</v>
      </c>
      <c r="J18" s="30">
        <v>2</v>
      </c>
      <c r="K18" s="7" t="s">
        <v>43</v>
      </c>
      <c r="L18" s="7">
        <v>2</v>
      </c>
      <c r="M18" s="7">
        <v>1</v>
      </c>
      <c r="N18" s="7" t="s">
        <v>43</v>
      </c>
      <c r="O18" s="7" t="s">
        <v>43</v>
      </c>
      <c r="P18" s="7" t="s">
        <v>43</v>
      </c>
      <c r="Q18" s="7" t="s">
        <v>43</v>
      </c>
      <c r="R18" s="7">
        <v>5</v>
      </c>
      <c r="S18" s="66">
        <v>12</v>
      </c>
      <c r="T18" s="65">
        <v>7</v>
      </c>
      <c r="U18" s="22" t="s">
        <v>103</v>
      </c>
    </row>
    <row r="19" spans="1:21" ht="12.75" customHeight="1">
      <c r="A19" s="3" t="s">
        <v>84</v>
      </c>
      <c r="B19" s="4" t="s">
        <v>15</v>
      </c>
      <c r="C19" s="6">
        <v>5</v>
      </c>
      <c r="D19" s="18" t="s">
        <v>139</v>
      </c>
      <c r="E19" s="45" t="s">
        <v>18</v>
      </c>
      <c r="F19" s="45" t="s">
        <v>19</v>
      </c>
      <c r="G19" s="18" t="s">
        <v>19</v>
      </c>
      <c r="H19" s="18" t="s">
        <v>46</v>
      </c>
      <c r="I19" s="18" t="s">
        <v>13</v>
      </c>
      <c r="J19" s="30" t="s">
        <v>43</v>
      </c>
      <c r="K19" s="7" t="s">
        <v>43</v>
      </c>
      <c r="L19" s="7" t="s">
        <v>43</v>
      </c>
      <c r="M19" s="7">
        <v>1</v>
      </c>
      <c r="N19" s="7">
        <v>1</v>
      </c>
      <c r="O19" s="7">
        <v>2</v>
      </c>
      <c r="P19" s="7" t="s">
        <v>43</v>
      </c>
      <c r="Q19" s="7">
        <v>2</v>
      </c>
      <c r="R19" s="7">
        <v>1</v>
      </c>
      <c r="S19" s="66">
        <v>22</v>
      </c>
      <c r="T19" s="65">
        <v>1</v>
      </c>
      <c r="U19" s="22" t="s">
        <v>103</v>
      </c>
    </row>
    <row r="20" spans="1:21" ht="12.75">
      <c r="A20" s="2" t="s">
        <v>85</v>
      </c>
      <c r="B20" s="4" t="s">
        <v>15</v>
      </c>
      <c r="C20" s="6">
        <v>5</v>
      </c>
      <c r="D20" s="18" t="s">
        <v>46</v>
      </c>
      <c r="E20" s="45" t="s">
        <v>106</v>
      </c>
      <c r="F20" s="45" t="s">
        <v>21</v>
      </c>
      <c r="G20" s="18" t="s">
        <v>43</v>
      </c>
      <c r="H20" s="18" t="s">
        <v>46</v>
      </c>
      <c r="I20" s="18" t="s">
        <v>13</v>
      </c>
      <c r="J20" s="30">
        <v>3</v>
      </c>
      <c r="K20" s="7">
        <v>1</v>
      </c>
      <c r="L20" s="7">
        <v>4</v>
      </c>
      <c r="M20" s="7" t="s">
        <v>43</v>
      </c>
      <c r="N20" s="7">
        <v>1</v>
      </c>
      <c r="O20" s="7" t="s">
        <v>43</v>
      </c>
      <c r="P20" s="7" t="s">
        <v>43</v>
      </c>
      <c r="Q20" s="7">
        <v>1</v>
      </c>
      <c r="R20" s="7">
        <v>2</v>
      </c>
      <c r="S20" s="66">
        <v>21</v>
      </c>
      <c r="T20" s="65">
        <v>2</v>
      </c>
      <c r="U20" s="21" t="s">
        <v>45</v>
      </c>
    </row>
    <row r="21" spans="1:21" ht="12.75">
      <c r="A21" s="2" t="s">
        <v>86</v>
      </c>
      <c r="B21" s="4"/>
      <c r="C21" s="6">
        <v>0</v>
      </c>
      <c r="D21" s="18" t="s">
        <v>19</v>
      </c>
      <c r="E21" s="45" t="s">
        <v>43</v>
      </c>
      <c r="F21" s="45" t="s">
        <v>19</v>
      </c>
      <c r="G21" s="18" t="s">
        <v>43</v>
      </c>
      <c r="H21" s="18" t="s">
        <v>19</v>
      </c>
      <c r="I21" s="18" t="s">
        <v>43</v>
      </c>
      <c r="J21" s="30">
        <v>3</v>
      </c>
      <c r="K21" s="7" t="s">
        <v>43</v>
      </c>
      <c r="L21" s="7">
        <v>3</v>
      </c>
      <c r="M21" s="7">
        <v>1</v>
      </c>
      <c r="N21" s="7">
        <v>1</v>
      </c>
      <c r="O21" s="7">
        <v>2</v>
      </c>
      <c r="P21" s="7" t="s">
        <v>43</v>
      </c>
      <c r="Q21" s="7" t="s">
        <v>43</v>
      </c>
      <c r="R21" s="7" t="s">
        <v>43</v>
      </c>
      <c r="S21" s="66">
        <v>13</v>
      </c>
      <c r="T21" s="65">
        <v>4</v>
      </c>
      <c r="U21" s="22" t="s">
        <v>103</v>
      </c>
    </row>
    <row r="22" spans="1:21" ht="12.75">
      <c r="A22" s="2" t="s">
        <v>87</v>
      </c>
      <c r="B22" s="4" t="s">
        <v>15</v>
      </c>
      <c r="C22" s="6">
        <v>15</v>
      </c>
      <c r="D22" s="18" t="s">
        <v>119</v>
      </c>
      <c r="E22" s="45" t="s">
        <v>135</v>
      </c>
      <c r="F22" s="45" t="s">
        <v>13</v>
      </c>
      <c r="G22" s="18" t="s">
        <v>21</v>
      </c>
      <c r="H22" s="18" t="s">
        <v>132</v>
      </c>
      <c r="I22" s="18" t="s">
        <v>43</v>
      </c>
      <c r="J22" s="30">
        <v>6</v>
      </c>
      <c r="K22" s="7">
        <v>2</v>
      </c>
      <c r="L22" s="7">
        <v>8</v>
      </c>
      <c r="M22" s="7">
        <v>1</v>
      </c>
      <c r="N22" s="7">
        <v>2</v>
      </c>
      <c r="O22" s="7">
        <v>1</v>
      </c>
      <c r="P22" s="7">
        <v>2</v>
      </c>
      <c r="Q22" s="7" t="s">
        <v>43</v>
      </c>
      <c r="R22" s="7">
        <v>2</v>
      </c>
      <c r="S22" s="66">
        <v>33</v>
      </c>
      <c r="T22" s="65">
        <v>21</v>
      </c>
      <c r="U22" s="21" t="s">
        <v>45</v>
      </c>
    </row>
    <row r="23" spans="1:21" ht="12.75">
      <c r="A23" s="2" t="s">
        <v>88</v>
      </c>
      <c r="B23" s="4" t="s">
        <v>15</v>
      </c>
      <c r="C23" s="6">
        <v>3</v>
      </c>
      <c r="D23" s="18" t="s">
        <v>14</v>
      </c>
      <c r="E23" s="45" t="s">
        <v>13</v>
      </c>
      <c r="F23" s="45" t="s">
        <v>19</v>
      </c>
      <c r="G23" s="18" t="s">
        <v>43</v>
      </c>
      <c r="H23" s="18" t="s">
        <v>14</v>
      </c>
      <c r="I23" s="18" t="s">
        <v>13</v>
      </c>
      <c r="J23" s="30">
        <v>1</v>
      </c>
      <c r="K23" s="7" t="s">
        <v>43</v>
      </c>
      <c r="L23" s="7">
        <v>1</v>
      </c>
      <c r="M23" s="7">
        <v>3</v>
      </c>
      <c r="N23" s="7">
        <v>2</v>
      </c>
      <c r="O23" s="7">
        <v>1</v>
      </c>
      <c r="P23" s="7">
        <v>2</v>
      </c>
      <c r="Q23" s="7">
        <v>1</v>
      </c>
      <c r="R23" s="7">
        <v>1</v>
      </c>
      <c r="S23" s="66">
        <v>18</v>
      </c>
      <c r="T23" s="65">
        <v>5</v>
      </c>
      <c r="U23" s="21" t="s">
        <v>45</v>
      </c>
    </row>
    <row r="24" spans="1:21" ht="12.75">
      <c r="A24" s="2" t="s">
        <v>89</v>
      </c>
      <c r="B24" s="4" t="s">
        <v>15</v>
      </c>
      <c r="C24" s="6">
        <v>1</v>
      </c>
      <c r="D24" s="18" t="s">
        <v>19</v>
      </c>
      <c r="E24" s="45" t="s">
        <v>19</v>
      </c>
      <c r="F24" s="45" t="s">
        <v>43</v>
      </c>
      <c r="G24" s="18" t="s">
        <v>43</v>
      </c>
      <c r="H24" s="18" t="s">
        <v>19</v>
      </c>
      <c r="I24" s="18" t="s">
        <v>23</v>
      </c>
      <c r="J24" s="30">
        <v>3</v>
      </c>
      <c r="K24" s="7">
        <v>2</v>
      </c>
      <c r="L24" s="7">
        <v>5</v>
      </c>
      <c r="M24" s="7" t="s">
        <v>43</v>
      </c>
      <c r="N24" s="7">
        <v>1</v>
      </c>
      <c r="O24" s="7" t="s">
        <v>43</v>
      </c>
      <c r="P24" s="7" t="s">
        <v>43</v>
      </c>
      <c r="Q24" s="7">
        <v>2</v>
      </c>
      <c r="R24" s="7">
        <v>4</v>
      </c>
      <c r="S24" s="66">
        <v>16</v>
      </c>
      <c r="T24" s="65">
        <v>1</v>
      </c>
      <c r="U24" s="21" t="s">
        <v>45</v>
      </c>
    </row>
    <row r="25" spans="1:21" ht="12.75">
      <c r="A25" s="2" t="s">
        <v>90</v>
      </c>
      <c r="B25" s="76"/>
      <c r="C25" s="76"/>
      <c r="D25" s="77"/>
      <c r="E25" s="78"/>
      <c r="F25" s="78"/>
      <c r="G25" s="77"/>
      <c r="H25" s="77"/>
      <c r="I25" s="77"/>
      <c r="J25" s="76"/>
      <c r="K25" s="76"/>
      <c r="L25" s="79"/>
      <c r="M25" s="76"/>
      <c r="N25" s="76"/>
      <c r="O25" s="76"/>
      <c r="P25" s="76"/>
      <c r="Q25" s="76"/>
      <c r="R25" s="76"/>
      <c r="S25" s="76"/>
      <c r="T25" s="76"/>
      <c r="U25" s="80"/>
    </row>
    <row r="26" spans="1:21" ht="12.75">
      <c r="A26" s="8" t="s">
        <v>91</v>
      </c>
      <c r="B26" s="4" t="s">
        <v>15</v>
      </c>
      <c r="C26" s="6">
        <v>2</v>
      </c>
      <c r="D26" s="18" t="s">
        <v>23</v>
      </c>
      <c r="E26" s="45" t="s">
        <v>19</v>
      </c>
      <c r="F26" s="45" t="s">
        <v>14</v>
      </c>
      <c r="G26" s="18" t="s">
        <v>43</v>
      </c>
      <c r="H26" s="18" t="s">
        <v>23</v>
      </c>
      <c r="I26" s="18" t="s">
        <v>43</v>
      </c>
      <c r="J26" s="30">
        <v>4</v>
      </c>
      <c r="K26" s="7" t="s">
        <v>43</v>
      </c>
      <c r="L26" s="7">
        <v>4</v>
      </c>
      <c r="M26" s="7">
        <v>1</v>
      </c>
      <c r="N26" s="7">
        <v>2</v>
      </c>
      <c r="O26" s="7">
        <v>2</v>
      </c>
      <c r="P26" s="7">
        <v>1</v>
      </c>
      <c r="Q26" s="7" t="s">
        <v>43</v>
      </c>
      <c r="R26" s="7">
        <v>2</v>
      </c>
      <c r="S26" s="66">
        <v>16</v>
      </c>
      <c r="T26" s="65">
        <v>5</v>
      </c>
      <c r="U26" s="21" t="s">
        <v>45</v>
      </c>
    </row>
    <row r="27" spans="1:21" ht="12.75">
      <c r="A27" s="8" t="s">
        <v>92</v>
      </c>
      <c r="B27" s="4" t="s">
        <v>15</v>
      </c>
      <c r="C27" s="6">
        <v>8</v>
      </c>
      <c r="D27" s="18" t="s">
        <v>127</v>
      </c>
      <c r="E27" s="45" t="s">
        <v>24</v>
      </c>
      <c r="F27" s="45" t="s">
        <v>14</v>
      </c>
      <c r="G27" s="18" t="s">
        <v>43</v>
      </c>
      <c r="H27" s="18" t="s">
        <v>127</v>
      </c>
      <c r="I27" s="18" t="s">
        <v>43</v>
      </c>
      <c r="J27" s="30">
        <v>3</v>
      </c>
      <c r="K27" s="7" t="s">
        <v>43</v>
      </c>
      <c r="L27" s="7">
        <v>3</v>
      </c>
      <c r="M27" s="7">
        <v>2</v>
      </c>
      <c r="N27" s="7">
        <v>5</v>
      </c>
      <c r="O27" s="7">
        <v>3</v>
      </c>
      <c r="P27" s="7">
        <v>1</v>
      </c>
      <c r="Q27" s="7" t="s">
        <v>43</v>
      </c>
      <c r="R27" s="7">
        <v>3</v>
      </c>
      <c r="S27" s="66">
        <v>23</v>
      </c>
      <c r="T27" s="65">
        <v>9</v>
      </c>
      <c r="U27" s="21" t="s">
        <v>45</v>
      </c>
    </row>
    <row r="28" spans="1:21" ht="12.75">
      <c r="A28" s="8" t="s">
        <v>93</v>
      </c>
      <c r="B28" s="4" t="s">
        <v>15</v>
      </c>
      <c r="C28" s="6">
        <v>2</v>
      </c>
      <c r="D28" s="18" t="s">
        <v>14</v>
      </c>
      <c r="E28" s="45" t="s">
        <v>16</v>
      </c>
      <c r="F28" s="45" t="s">
        <v>21</v>
      </c>
      <c r="G28" s="18" t="s">
        <v>43</v>
      </c>
      <c r="H28" s="18" t="s">
        <v>14</v>
      </c>
      <c r="I28" s="18" t="s">
        <v>43</v>
      </c>
      <c r="J28" s="30">
        <v>2</v>
      </c>
      <c r="K28" s="7">
        <v>1</v>
      </c>
      <c r="L28" s="7">
        <v>3</v>
      </c>
      <c r="M28" s="7">
        <v>3</v>
      </c>
      <c r="N28" s="7" t="s">
        <v>43</v>
      </c>
      <c r="O28" s="7">
        <v>4</v>
      </c>
      <c r="P28" s="7" t="s">
        <v>43</v>
      </c>
      <c r="Q28" s="7">
        <v>1</v>
      </c>
      <c r="R28" s="7">
        <v>1</v>
      </c>
      <c r="S28" s="66">
        <v>25</v>
      </c>
      <c r="T28" s="65">
        <v>10</v>
      </c>
      <c r="U28" s="22" t="s">
        <v>103</v>
      </c>
    </row>
    <row r="29" spans="1:21" ht="12.75">
      <c r="A29" s="8" t="s">
        <v>94</v>
      </c>
      <c r="B29" s="4" t="s">
        <v>15</v>
      </c>
      <c r="C29" s="6">
        <v>8</v>
      </c>
      <c r="D29" s="18" t="s">
        <v>136</v>
      </c>
      <c r="E29" s="45" t="s">
        <v>139</v>
      </c>
      <c r="F29" s="45" t="s">
        <v>13</v>
      </c>
      <c r="G29" s="18" t="s">
        <v>19</v>
      </c>
      <c r="H29" s="18" t="s">
        <v>169</v>
      </c>
      <c r="I29" s="18" t="s">
        <v>22</v>
      </c>
      <c r="J29" s="30">
        <v>7</v>
      </c>
      <c r="K29" s="7">
        <v>1</v>
      </c>
      <c r="L29" s="7">
        <v>8</v>
      </c>
      <c r="M29" s="7" t="s">
        <v>43</v>
      </c>
      <c r="N29" s="7">
        <v>3</v>
      </c>
      <c r="O29" s="7">
        <v>2</v>
      </c>
      <c r="P29" s="7" t="s">
        <v>43</v>
      </c>
      <c r="Q29" s="7">
        <v>3</v>
      </c>
      <c r="R29" s="7" t="s">
        <v>43</v>
      </c>
      <c r="S29" s="66">
        <v>23</v>
      </c>
      <c r="T29" s="65">
        <v>7</v>
      </c>
      <c r="U29" s="21" t="s">
        <v>45</v>
      </c>
    </row>
    <row r="30" spans="1:21" ht="13.5" thickBot="1">
      <c r="A30" s="8" t="s">
        <v>95</v>
      </c>
      <c r="B30" s="4" t="s">
        <v>15</v>
      </c>
      <c r="C30" s="6">
        <v>0</v>
      </c>
      <c r="D30" s="18" t="s">
        <v>16</v>
      </c>
      <c r="E30" s="45" t="s">
        <v>19</v>
      </c>
      <c r="F30" s="45" t="s">
        <v>19</v>
      </c>
      <c r="G30" s="18" t="s">
        <v>43</v>
      </c>
      <c r="H30" s="18" t="s">
        <v>16</v>
      </c>
      <c r="I30" s="18" t="s">
        <v>43</v>
      </c>
      <c r="J30" s="30">
        <v>3</v>
      </c>
      <c r="K30" s="7" t="s">
        <v>43</v>
      </c>
      <c r="L30" s="7">
        <v>3</v>
      </c>
      <c r="M30" s="7">
        <v>1</v>
      </c>
      <c r="N30" s="7">
        <v>1</v>
      </c>
      <c r="O30" s="7">
        <v>2</v>
      </c>
      <c r="P30" s="7">
        <v>1</v>
      </c>
      <c r="Q30" s="7" t="s">
        <v>43</v>
      </c>
      <c r="R30" s="7">
        <v>3</v>
      </c>
      <c r="S30" s="66">
        <v>11</v>
      </c>
      <c r="T30" s="65">
        <v>4</v>
      </c>
      <c r="U30" s="21" t="s">
        <v>45</v>
      </c>
    </row>
    <row r="31" spans="1:20" ht="12.75">
      <c r="A31" s="11" t="s">
        <v>28</v>
      </c>
      <c r="B31" s="12"/>
      <c r="C31" s="13">
        <f>SUM(C5:C30)</f>
        <v>123</v>
      </c>
      <c r="D31" s="14" t="s">
        <v>216</v>
      </c>
      <c r="E31" s="14" t="s">
        <v>217</v>
      </c>
      <c r="F31" s="14" t="s">
        <v>218</v>
      </c>
      <c r="G31" s="14" t="s">
        <v>26</v>
      </c>
      <c r="H31" s="14" t="s">
        <v>219</v>
      </c>
      <c r="I31" s="14" t="s">
        <v>198</v>
      </c>
      <c r="J31" s="13">
        <f aca="true" t="shared" si="0" ref="J31:T31">SUM(J5:J30)</f>
        <v>68</v>
      </c>
      <c r="K31" s="13">
        <f t="shared" si="0"/>
        <v>16</v>
      </c>
      <c r="L31" s="13">
        <f t="shared" si="0"/>
        <v>84</v>
      </c>
      <c r="M31" s="13">
        <f t="shared" si="0"/>
        <v>24</v>
      </c>
      <c r="N31" s="13">
        <f t="shared" si="0"/>
        <v>34</v>
      </c>
      <c r="O31" s="13">
        <f t="shared" si="0"/>
        <v>30</v>
      </c>
      <c r="P31" s="13">
        <f t="shared" si="0"/>
        <v>13</v>
      </c>
      <c r="Q31" s="13">
        <f t="shared" si="0"/>
        <v>30</v>
      </c>
      <c r="R31" s="13">
        <f t="shared" si="0"/>
        <v>50</v>
      </c>
      <c r="S31" s="13">
        <f t="shared" si="0"/>
        <v>486</v>
      </c>
      <c r="T31" s="13">
        <f t="shared" si="0"/>
        <v>148</v>
      </c>
    </row>
    <row r="32" spans="1:20" ht="12.75">
      <c r="A32" s="9" t="s">
        <v>29</v>
      </c>
      <c r="B32" s="10"/>
      <c r="C32" s="16">
        <f>C31/$B$34</f>
        <v>5.125</v>
      </c>
      <c r="D32" s="17">
        <f>51/116</f>
        <v>0.4396551724137931</v>
      </c>
      <c r="E32" s="46">
        <f>36/78</f>
        <v>0.46153846153846156</v>
      </c>
      <c r="F32" s="46">
        <f>15/38</f>
        <v>0.39473684210526316</v>
      </c>
      <c r="G32" s="17">
        <f>1/5</f>
        <v>0.2</v>
      </c>
      <c r="H32" s="17">
        <f>52/121</f>
        <v>0.4297520661157025</v>
      </c>
      <c r="I32" s="17">
        <f>18/41</f>
        <v>0.43902439024390244</v>
      </c>
      <c r="J32" s="16">
        <f aca="true" t="shared" si="1" ref="J32:R32">J31/$B$34</f>
        <v>2.8333333333333335</v>
      </c>
      <c r="K32" s="16">
        <f t="shared" si="1"/>
        <v>0.6666666666666666</v>
      </c>
      <c r="L32" s="16">
        <f t="shared" si="1"/>
        <v>3.5</v>
      </c>
      <c r="M32" s="16">
        <f t="shared" si="1"/>
        <v>1</v>
      </c>
      <c r="N32" s="16">
        <f t="shared" si="1"/>
        <v>1.4166666666666667</v>
      </c>
      <c r="O32" s="16">
        <f t="shared" si="1"/>
        <v>1.25</v>
      </c>
      <c r="P32" s="16">
        <f t="shared" si="1"/>
        <v>0.5416666666666666</v>
      </c>
      <c r="Q32" s="16">
        <f t="shared" si="1"/>
        <v>1.25</v>
      </c>
      <c r="R32" s="16">
        <f t="shared" si="1"/>
        <v>2.0833333333333335</v>
      </c>
      <c r="S32" s="16">
        <f>S31/$B$34</f>
        <v>20.25</v>
      </c>
      <c r="T32" s="16">
        <f>T31/$B$34</f>
        <v>6.166666666666667</v>
      </c>
    </row>
    <row r="34" spans="1:2" ht="12.75">
      <c r="A34" s="5" t="s">
        <v>30</v>
      </c>
      <c r="B34" s="64">
        <v>24</v>
      </c>
    </row>
  </sheetData>
  <sheetProtection/>
  <mergeCells count="22">
    <mergeCell ref="U2:U3"/>
    <mergeCell ref="H2:H3"/>
    <mergeCell ref="I2:I3"/>
    <mergeCell ref="S2:S3"/>
    <mergeCell ref="F2:F3"/>
    <mergeCell ref="T2:T3"/>
    <mergeCell ref="E2:E3"/>
    <mergeCell ref="O2:O3"/>
    <mergeCell ref="P2:P3"/>
    <mergeCell ref="Q2:Q3"/>
    <mergeCell ref="G2:G3"/>
    <mergeCell ref="R2:R3"/>
    <mergeCell ref="A1:T1"/>
    <mergeCell ref="A2:A3"/>
    <mergeCell ref="B2:B3"/>
    <mergeCell ref="C2:C3"/>
    <mergeCell ref="D2:D3"/>
    <mergeCell ref="A4:D4"/>
    <mergeCell ref="G4:U4"/>
    <mergeCell ref="J2:L2"/>
    <mergeCell ref="M2:M3"/>
    <mergeCell ref="N2:N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ignoredErrors>
    <ignoredError sqref="D8 H8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2">
      <selection activeCell="H31" sqref="H31"/>
    </sheetView>
  </sheetViews>
  <sheetFormatPr defaultColWidth="11.421875" defaultRowHeight="12.75"/>
  <cols>
    <col min="1" max="1" width="22.8515625" style="1" bestFit="1" customWidth="1"/>
    <col min="2" max="2" width="6.7109375" style="0" bestFit="1" customWidth="1"/>
    <col min="3" max="3" width="7.140625" style="0" bestFit="1" customWidth="1"/>
    <col min="4" max="4" width="6.7109375" style="0" bestFit="1" customWidth="1"/>
    <col min="5" max="6" width="6.7109375" style="0" customWidth="1"/>
    <col min="7" max="7" width="6.7109375" style="0" bestFit="1" customWidth="1"/>
    <col min="8" max="8" width="7.57421875" style="0" bestFit="1" customWidth="1"/>
    <col min="9" max="9" width="6.28125" style="0" bestFit="1" customWidth="1"/>
    <col min="10" max="11" width="7.28125" style="0" bestFit="1" customWidth="1"/>
    <col min="12" max="12" width="7.57421875" style="0" bestFit="1" customWidth="1"/>
    <col min="13" max="13" width="7.8515625" style="0" bestFit="1" customWidth="1"/>
    <col min="14" max="15" width="7.28125" style="0" bestFit="1" customWidth="1"/>
    <col min="16" max="16" width="8.57421875" style="0" bestFit="1" customWidth="1"/>
    <col min="17" max="17" width="8.28125" style="0" bestFit="1" customWidth="1"/>
    <col min="18" max="18" width="9.28125" style="0" bestFit="1" customWidth="1"/>
    <col min="19" max="19" width="8.57421875" style="0" bestFit="1" customWidth="1"/>
    <col min="20" max="20" width="10.7109375" style="0" bestFit="1" customWidth="1"/>
    <col min="21" max="21" width="9.421875" style="0" bestFit="1" customWidth="1"/>
  </cols>
  <sheetData>
    <row r="1" spans="1:20" ht="17.25">
      <c r="A1" s="84" t="s">
        <v>140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1" s="1" customFormat="1" ht="12.75" customHeight="1">
      <c r="A2" s="82" t="s">
        <v>0</v>
      </c>
      <c r="B2" s="113" t="s">
        <v>2</v>
      </c>
      <c r="C2" s="82" t="s">
        <v>1</v>
      </c>
      <c r="D2" s="82" t="s">
        <v>37</v>
      </c>
      <c r="E2" s="119" t="s">
        <v>37</v>
      </c>
      <c r="F2" s="119" t="s">
        <v>37</v>
      </c>
      <c r="G2" s="82" t="s">
        <v>39</v>
      </c>
      <c r="H2" s="113" t="s">
        <v>38</v>
      </c>
      <c r="I2" s="82" t="s">
        <v>3</v>
      </c>
      <c r="J2" s="115" t="s">
        <v>4</v>
      </c>
      <c r="K2" s="115"/>
      <c r="L2" s="115"/>
      <c r="M2" s="82" t="s">
        <v>5</v>
      </c>
      <c r="N2" s="82" t="s">
        <v>6</v>
      </c>
      <c r="O2" s="82" t="s">
        <v>7</v>
      </c>
      <c r="P2" s="82" t="s">
        <v>8</v>
      </c>
      <c r="Q2" s="82" t="s">
        <v>9</v>
      </c>
      <c r="R2" s="82" t="s">
        <v>40</v>
      </c>
      <c r="S2" s="82" t="s">
        <v>41</v>
      </c>
      <c r="T2" s="82" t="s">
        <v>10</v>
      </c>
      <c r="U2" s="82" t="s">
        <v>44</v>
      </c>
    </row>
    <row r="3" spans="1:21" ht="12.75">
      <c r="A3" s="83"/>
      <c r="B3" s="114"/>
      <c r="C3" s="83"/>
      <c r="D3" s="83"/>
      <c r="E3" s="120"/>
      <c r="F3" s="120"/>
      <c r="G3" s="83"/>
      <c r="H3" s="114"/>
      <c r="I3" s="83"/>
      <c r="J3" s="2" t="s">
        <v>11</v>
      </c>
      <c r="K3" s="2" t="s">
        <v>12</v>
      </c>
      <c r="L3" s="2" t="s">
        <v>38</v>
      </c>
      <c r="M3" s="83"/>
      <c r="N3" s="83"/>
      <c r="O3" s="83"/>
      <c r="P3" s="83"/>
      <c r="Q3" s="83"/>
      <c r="R3" s="83"/>
      <c r="S3" s="83"/>
      <c r="T3" s="83"/>
      <c r="U3" s="83"/>
    </row>
    <row r="4" spans="1:21" ht="11.25" customHeight="1">
      <c r="A4" s="116"/>
      <c r="B4" s="117"/>
      <c r="C4" s="117"/>
      <c r="D4" s="118"/>
      <c r="E4" s="43" t="s">
        <v>7</v>
      </c>
      <c r="F4" s="43" t="s">
        <v>56</v>
      </c>
      <c r="G4" s="116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8"/>
    </row>
    <row r="5" spans="1:21" ht="12.75">
      <c r="A5" s="2" t="s">
        <v>70</v>
      </c>
      <c r="B5" s="19"/>
      <c r="C5" s="19"/>
      <c r="D5" s="20"/>
      <c r="E5" s="52"/>
      <c r="F5" s="52"/>
      <c r="G5" s="20"/>
      <c r="H5" s="20"/>
      <c r="I5" s="20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21" t="s">
        <v>45</v>
      </c>
    </row>
    <row r="6" spans="1:21" ht="12.75">
      <c r="A6" s="2" t="s">
        <v>71</v>
      </c>
      <c r="B6" s="69"/>
      <c r="C6" s="19"/>
      <c r="D6" s="20"/>
      <c r="E6" s="52"/>
      <c r="F6" s="52"/>
      <c r="G6" s="20"/>
      <c r="H6" s="20"/>
      <c r="I6" s="20"/>
      <c r="J6" s="70"/>
      <c r="K6" s="19"/>
      <c r="L6" s="19"/>
      <c r="M6" s="19"/>
      <c r="N6" s="19"/>
      <c r="O6" s="19"/>
      <c r="P6" s="19"/>
      <c r="Q6" s="19"/>
      <c r="R6" s="19"/>
      <c r="S6" s="71"/>
      <c r="T6" s="71"/>
      <c r="U6" s="22" t="s">
        <v>103</v>
      </c>
    </row>
    <row r="7" spans="1:21" ht="12.75">
      <c r="A7" s="2" t="s">
        <v>72</v>
      </c>
      <c r="B7" s="69"/>
      <c r="C7" s="19"/>
      <c r="D7" s="20"/>
      <c r="E7" s="52"/>
      <c r="F7" s="52"/>
      <c r="G7" s="20"/>
      <c r="H7" s="20"/>
      <c r="I7" s="20"/>
      <c r="J7" s="70"/>
      <c r="K7" s="19"/>
      <c r="L7" s="19"/>
      <c r="M7" s="19"/>
      <c r="N7" s="19"/>
      <c r="O7" s="19"/>
      <c r="P7" s="19"/>
      <c r="Q7" s="19"/>
      <c r="R7" s="19"/>
      <c r="S7" s="71"/>
      <c r="T7" s="71"/>
      <c r="U7" s="21" t="s">
        <v>45</v>
      </c>
    </row>
    <row r="8" spans="1:21" ht="12.75" customHeight="1">
      <c r="A8" s="3" t="s">
        <v>73</v>
      </c>
      <c r="B8" s="69"/>
      <c r="C8" s="19"/>
      <c r="D8" s="20"/>
      <c r="E8" s="52"/>
      <c r="F8" s="52"/>
      <c r="G8" s="20"/>
      <c r="H8" s="20"/>
      <c r="I8" s="20"/>
      <c r="J8" s="70"/>
      <c r="K8" s="19"/>
      <c r="L8" s="19"/>
      <c r="M8" s="19"/>
      <c r="N8" s="19"/>
      <c r="O8" s="19"/>
      <c r="P8" s="19"/>
      <c r="Q8" s="19"/>
      <c r="R8" s="19"/>
      <c r="S8" s="71"/>
      <c r="T8" s="71"/>
      <c r="U8" s="22" t="s">
        <v>103</v>
      </c>
    </row>
    <row r="9" spans="1:21" ht="12.75">
      <c r="A9" s="2" t="s">
        <v>74</v>
      </c>
      <c r="B9" s="69"/>
      <c r="C9" s="19"/>
      <c r="D9" s="20"/>
      <c r="E9" s="52"/>
      <c r="F9" s="52"/>
      <c r="G9" s="20"/>
      <c r="H9" s="20"/>
      <c r="I9" s="20"/>
      <c r="J9" s="70"/>
      <c r="K9" s="19"/>
      <c r="L9" s="19"/>
      <c r="M9" s="19"/>
      <c r="N9" s="19"/>
      <c r="O9" s="19"/>
      <c r="P9" s="19"/>
      <c r="Q9" s="19"/>
      <c r="R9" s="19"/>
      <c r="S9" s="71"/>
      <c r="T9" s="71"/>
      <c r="U9" s="21" t="s">
        <v>45</v>
      </c>
    </row>
    <row r="10" spans="1:21" ht="12.75">
      <c r="A10" s="2" t="s">
        <v>75</v>
      </c>
      <c r="B10" s="69"/>
      <c r="C10" s="19"/>
      <c r="D10" s="20"/>
      <c r="E10" s="52"/>
      <c r="F10" s="52"/>
      <c r="G10" s="20"/>
      <c r="H10" s="20"/>
      <c r="I10" s="20"/>
      <c r="J10" s="70"/>
      <c r="K10" s="19"/>
      <c r="L10" s="19"/>
      <c r="M10" s="19"/>
      <c r="N10" s="19"/>
      <c r="O10" s="19"/>
      <c r="P10" s="19"/>
      <c r="Q10" s="19"/>
      <c r="R10" s="19"/>
      <c r="S10" s="71"/>
      <c r="T10" s="71"/>
      <c r="U10" s="21" t="s">
        <v>45</v>
      </c>
    </row>
    <row r="11" spans="1:21" ht="12.75">
      <c r="A11" s="2" t="s">
        <v>76</v>
      </c>
      <c r="B11" s="4"/>
      <c r="C11" s="6">
        <v>19</v>
      </c>
      <c r="D11" s="18" t="s">
        <v>133</v>
      </c>
      <c r="E11" s="45" t="s">
        <v>133</v>
      </c>
      <c r="F11" s="45" t="s">
        <v>43</v>
      </c>
      <c r="G11" s="18" t="s">
        <v>104</v>
      </c>
      <c r="H11" s="18" t="s">
        <v>102</v>
      </c>
      <c r="I11" s="18" t="s">
        <v>14</v>
      </c>
      <c r="J11" s="7">
        <v>9</v>
      </c>
      <c r="K11" s="7">
        <v>3</v>
      </c>
      <c r="L11" s="7">
        <v>12</v>
      </c>
      <c r="M11" s="7">
        <v>3</v>
      </c>
      <c r="N11" s="7">
        <v>3</v>
      </c>
      <c r="O11" s="7">
        <v>2</v>
      </c>
      <c r="P11" s="7" t="s">
        <v>43</v>
      </c>
      <c r="Q11" s="7">
        <v>3</v>
      </c>
      <c r="R11" s="7">
        <v>5</v>
      </c>
      <c r="S11" s="66">
        <v>23</v>
      </c>
      <c r="T11" s="7">
        <v>29</v>
      </c>
      <c r="U11" s="21" t="s">
        <v>45</v>
      </c>
    </row>
    <row r="12" spans="1:21" ht="12.75">
      <c r="A12" s="2" t="s">
        <v>77</v>
      </c>
      <c r="B12" s="76"/>
      <c r="C12" s="76"/>
      <c r="D12" s="77"/>
      <c r="E12" s="78"/>
      <c r="F12" s="78"/>
      <c r="G12" s="77"/>
      <c r="H12" s="77"/>
      <c r="I12" s="77"/>
      <c r="J12" s="76"/>
      <c r="K12" s="76"/>
      <c r="L12" s="79"/>
      <c r="M12" s="76"/>
      <c r="N12" s="76"/>
      <c r="O12" s="76"/>
      <c r="P12" s="76"/>
      <c r="Q12" s="76"/>
      <c r="R12" s="76"/>
      <c r="S12" s="76"/>
      <c r="T12" s="76"/>
      <c r="U12" s="80"/>
    </row>
    <row r="13" spans="1:21" ht="12.75">
      <c r="A13" s="2" t="s">
        <v>78</v>
      </c>
      <c r="B13" s="4" t="s">
        <v>15</v>
      </c>
      <c r="C13" s="6">
        <v>10</v>
      </c>
      <c r="D13" s="18" t="s">
        <v>125</v>
      </c>
      <c r="E13" s="45" t="s">
        <v>125</v>
      </c>
      <c r="F13" s="45" t="s">
        <v>43</v>
      </c>
      <c r="G13" s="18" t="s">
        <v>16</v>
      </c>
      <c r="H13" s="18" t="s">
        <v>142</v>
      </c>
      <c r="I13" s="18" t="s">
        <v>16</v>
      </c>
      <c r="J13" s="7">
        <v>8</v>
      </c>
      <c r="K13" s="7">
        <v>2</v>
      </c>
      <c r="L13" s="7">
        <v>10</v>
      </c>
      <c r="M13" s="7">
        <v>5</v>
      </c>
      <c r="N13" s="7">
        <v>4</v>
      </c>
      <c r="O13" s="7">
        <v>2</v>
      </c>
      <c r="P13" s="7">
        <v>1</v>
      </c>
      <c r="Q13" s="7">
        <v>2</v>
      </c>
      <c r="R13" s="7">
        <v>2</v>
      </c>
      <c r="S13" s="75">
        <v>38</v>
      </c>
      <c r="T13" s="7">
        <v>16</v>
      </c>
      <c r="U13" s="21" t="s">
        <v>45</v>
      </c>
    </row>
    <row r="14" spans="1:21" ht="12.75">
      <c r="A14" s="2" t="s">
        <v>79</v>
      </c>
      <c r="B14" s="4" t="s">
        <v>15</v>
      </c>
      <c r="C14" s="6">
        <v>18</v>
      </c>
      <c r="D14" s="18" t="s">
        <v>142</v>
      </c>
      <c r="E14" s="45" t="s">
        <v>115</v>
      </c>
      <c r="F14" s="45" t="s">
        <v>19</v>
      </c>
      <c r="G14" s="18" t="s">
        <v>107</v>
      </c>
      <c r="H14" s="18" t="s">
        <v>143</v>
      </c>
      <c r="I14" s="18" t="s">
        <v>144</v>
      </c>
      <c r="J14" s="30">
        <v>4</v>
      </c>
      <c r="K14" s="7">
        <v>1</v>
      </c>
      <c r="L14" s="7">
        <v>5</v>
      </c>
      <c r="M14" s="7">
        <v>2</v>
      </c>
      <c r="N14" s="7">
        <v>2</v>
      </c>
      <c r="O14" s="7">
        <v>3</v>
      </c>
      <c r="P14" s="7">
        <v>3</v>
      </c>
      <c r="Q14" s="7">
        <v>7</v>
      </c>
      <c r="R14" s="7">
        <v>1</v>
      </c>
      <c r="S14" s="66">
        <v>28</v>
      </c>
      <c r="T14" s="65">
        <v>18</v>
      </c>
      <c r="U14" s="21" t="s">
        <v>45</v>
      </c>
    </row>
    <row r="15" spans="1:21" ht="12.75" customHeight="1">
      <c r="A15" s="3" t="s">
        <v>80</v>
      </c>
      <c r="B15" s="69"/>
      <c r="C15" s="19"/>
      <c r="D15" s="20"/>
      <c r="E15" s="52"/>
      <c r="F15" s="52"/>
      <c r="G15" s="20"/>
      <c r="H15" s="20"/>
      <c r="I15" s="20"/>
      <c r="J15" s="70"/>
      <c r="K15" s="19"/>
      <c r="L15" s="19"/>
      <c r="M15" s="19"/>
      <c r="N15" s="19"/>
      <c r="O15" s="19"/>
      <c r="P15" s="19"/>
      <c r="Q15" s="19"/>
      <c r="R15" s="19"/>
      <c r="S15" s="71"/>
      <c r="T15" s="71"/>
      <c r="U15" s="21" t="s">
        <v>45</v>
      </c>
    </row>
    <row r="16" spans="1:21" ht="12.75">
      <c r="A16" s="2" t="s">
        <v>81</v>
      </c>
      <c r="B16" s="4"/>
      <c r="C16" s="6">
        <v>19</v>
      </c>
      <c r="D16" s="18" t="s">
        <v>108</v>
      </c>
      <c r="E16" s="45" t="s">
        <v>61</v>
      </c>
      <c r="F16" s="45" t="s">
        <v>16</v>
      </c>
      <c r="G16" s="18" t="s">
        <v>14</v>
      </c>
      <c r="H16" s="18" t="s">
        <v>151</v>
      </c>
      <c r="I16" s="18" t="s">
        <v>134</v>
      </c>
      <c r="J16" s="30">
        <v>3</v>
      </c>
      <c r="K16" s="7">
        <v>2</v>
      </c>
      <c r="L16" s="7">
        <v>5</v>
      </c>
      <c r="M16" s="7">
        <v>2</v>
      </c>
      <c r="N16" s="7">
        <v>9</v>
      </c>
      <c r="O16" s="7">
        <v>2</v>
      </c>
      <c r="P16" s="7" t="s">
        <v>43</v>
      </c>
      <c r="Q16" s="7">
        <v>2</v>
      </c>
      <c r="R16" s="7">
        <v>1</v>
      </c>
      <c r="S16" s="66">
        <v>33</v>
      </c>
      <c r="T16" s="65">
        <v>10</v>
      </c>
      <c r="U16" s="21" t="s">
        <v>45</v>
      </c>
    </row>
    <row r="17" spans="1:21" ht="12.75">
      <c r="A17" s="2" t="s">
        <v>82</v>
      </c>
      <c r="B17" s="4" t="s">
        <v>15</v>
      </c>
      <c r="C17" s="6">
        <v>18</v>
      </c>
      <c r="D17" s="18" t="s">
        <v>129</v>
      </c>
      <c r="E17" s="45" t="s">
        <v>129</v>
      </c>
      <c r="F17" s="45" t="s">
        <v>43</v>
      </c>
      <c r="G17" s="18" t="s">
        <v>26</v>
      </c>
      <c r="H17" s="18" t="s">
        <v>167</v>
      </c>
      <c r="I17" s="18" t="s">
        <v>168</v>
      </c>
      <c r="J17" s="30">
        <v>4</v>
      </c>
      <c r="K17" s="7">
        <v>3</v>
      </c>
      <c r="L17" s="7">
        <v>7</v>
      </c>
      <c r="M17" s="7">
        <v>4</v>
      </c>
      <c r="N17" s="7">
        <v>1</v>
      </c>
      <c r="O17" s="7">
        <v>6</v>
      </c>
      <c r="P17" s="7">
        <v>2</v>
      </c>
      <c r="Q17" s="7">
        <v>9</v>
      </c>
      <c r="R17" s="7">
        <v>4</v>
      </c>
      <c r="S17" s="66">
        <v>32</v>
      </c>
      <c r="T17" s="65">
        <v>16</v>
      </c>
      <c r="U17" s="21" t="s">
        <v>45</v>
      </c>
    </row>
    <row r="18" spans="1:21" ht="12.75" customHeight="1">
      <c r="A18" s="3" t="s">
        <v>83</v>
      </c>
      <c r="B18" s="4" t="s">
        <v>15</v>
      </c>
      <c r="C18" s="6">
        <v>12</v>
      </c>
      <c r="D18" s="18" t="s">
        <v>154</v>
      </c>
      <c r="E18" s="45" t="s">
        <v>155</v>
      </c>
      <c r="F18" s="45" t="s">
        <v>19</v>
      </c>
      <c r="G18" s="18" t="s">
        <v>43</v>
      </c>
      <c r="H18" s="18" t="s">
        <v>154</v>
      </c>
      <c r="I18" s="18" t="s">
        <v>43</v>
      </c>
      <c r="J18" s="30">
        <v>3</v>
      </c>
      <c r="K18" s="7">
        <v>5</v>
      </c>
      <c r="L18" s="7">
        <v>8</v>
      </c>
      <c r="M18" s="7" t="s">
        <v>43</v>
      </c>
      <c r="N18" s="7">
        <v>6</v>
      </c>
      <c r="O18" s="7">
        <v>3</v>
      </c>
      <c r="P18" s="7">
        <v>1</v>
      </c>
      <c r="Q18" s="7">
        <v>5</v>
      </c>
      <c r="R18" s="7">
        <v>3</v>
      </c>
      <c r="S18" s="66">
        <v>27</v>
      </c>
      <c r="T18" s="65">
        <v>5</v>
      </c>
      <c r="U18" s="22" t="s">
        <v>103</v>
      </c>
    </row>
    <row r="19" spans="1:21" ht="12.75" customHeight="1">
      <c r="A19" s="3" t="s">
        <v>84</v>
      </c>
      <c r="B19" s="69"/>
      <c r="C19" s="19"/>
      <c r="D19" s="20"/>
      <c r="E19" s="52"/>
      <c r="F19" s="52"/>
      <c r="G19" s="20"/>
      <c r="H19" s="20"/>
      <c r="I19" s="20"/>
      <c r="J19" s="70"/>
      <c r="K19" s="19"/>
      <c r="L19" s="19"/>
      <c r="M19" s="19"/>
      <c r="N19" s="19"/>
      <c r="O19" s="19"/>
      <c r="P19" s="19"/>
      <c r="Q19" s="19"/>
      <c r="R19" s="19"/>
      <c r="S19" s="71"/>
      <c r="T19" s="71"/>
      <c r="U19" s="22" t="s">
        <v>103</v>
      </c>
    </row>
    <row r="20" spans="1:21" ht="12.75">
      <c r="A20" s="2" t="s">
        <v>85</v>
      </c>
      <c r="B20" s="4" t="s">
        <v>15</v>
      </c>
      <c r="C20" s="6">
        <v>16</v>
      </c>
      <c r="D20" s="18" t="s">
        <v>131</v>
      </c>
      <c r="E20" s="45" t="s">
        <v>131</v>
      </c>
      <c r="F20" s="45" t="s">
        <v>43</v>
      </c>
      <c r="G20" s="18" t="s">
        <v>27</v>
      </c>
      <c r="H20" s="18" t="s">
        <v>166</v>
      </c>
      <c r="I20" s="18" t="s">
        <v>144</v>
      </c>
      <c r="J20" s="30">
        <v>6</v>
      </c>
      <c r="K20" s="7">
        <v>5</v>
      </c>
      <c r="L20" s="7">
        <v>11</v>
      </c>
      <c r="M20" s="7">
        <v>2</v>
      </c>
      <c r="N20" s="7">
        <v>1</v>
      </c>
      <c r="O20" s="7">
        <v>3</v>
      </c>
      <c r="P20" s="7" t="s">
        <v>43</v>
      </c>
      <c r="Q20" s="7">
        <v>5</v>
      </c>
      <c r="R20" s="7">
        <v>2</v>
      </c>
      <c r="S20" s="66">
        <v>32</v>
      </c>
      <c r="T20" s="65">
        <v>22</v>
      </c>
      <c r="U20" s="21" t="s">
        <v>45</v>
      </c>
    </row>
    <row r="21" spans="1:21" ht="12.75">
      <c r="A21" s="2" t="s">
        <v>86</v>
      </c>
      <c r="B21" s="4" t="s">
        <v>15</v>
      </c>
      <c r="C21" s="6">
        <v>15</v>
      </c>
      <c r="D21" s="18" t="s">
        <v>109</v>
      </c>
      <c r="E21" s="45" t="s">
        <v>115</v>
      </c>
      <c r="F21" s="45" t="s">
        <v>13</v>
      </c>
      <c r="G21" s="18" t="s">
        <v>16</v>
      </c>
      <c r="H21" s="18" t="s">
        <v>124</v>
      </c>
      <c r="I21" s="18" t="s">
        <v>24</v>
      </c>
      <c r="J21" s="30">
        <v>4</v>
      </c>
      <c r="K21" s="7">
        <v>2</v>
      </c>
      <c r="L21" s="7">
        <v>6</v>
      </c>
      <c r="M21" s="7">
        <v>3</v>
      </c>
      <c r="N21" s="7">
        <v>3</v>
      </c>
      <c r="O21" s="7" t="s">
        <v>43</v>
      </c>
      <c r="P21" s="7" t="s">
        <v>43</v>
      </c>
      <c r="Q21" s="7">
        <v>3</v>
      </c>
      <c r="R21" s="7">
        <v>5</v>
      </c>
      <c r="S21" s="66">
        <v>18</v>
      </c>
      <c r="T21" s="65">
        <v>12</v>
      </c>
      <c r="U21" s="22" t="s">
        <v>103</v>
      </c>
    </row>
    <row r="22" spans="1:21" ht="12.75">
      <c r="A22" s="2" t="s">
        <v>87</v>
      </c>
      <c r="B22" s="4" t="s">
        <v>15</v>
      </c>
      <c r="C22" s="6">
        <v>22</v>
      </c>
      <c r="D22" s="18" t="s">
        <v>65</v>
      </c>
      <c r="E22" s="45" t="s">
        <v>150</v>
      </c>
      <c r="F22" s="45" t="s">
        <v>21</v>
      </c>
      <c r="G22" s="18" t="s">
        <v>21</v>
      </c>
      <c r="H22" s="18" t="s">
        <v>102</v>
      </c>
      <c r="I22" s="18" t="s">
        <v>52</v>
      </c>
      <c r="J22" s="30">
        <v>5</v>
      </c>
      <c r="K22" s="7">
        <v>5</v>
      </c>
      <c r="L22" s="7">
        <v>10</v>
      </c>
      <c r="M22" s="7" t="s">
        <v>43</v>
      </c>
      <c r="N22" s="7">
        <v>2</v>
      </c>
      <c r="O22" s="7">
        <v>2</v>
      </c>
      <c r="P22" s="7" t="s">
        <v>43</v>
      </c>
      <c r="Q22" s="7">
        <v>4</v>
      </c>
      <c r="R22" s="7">
        <v>2</v>
      </c>
      <c r="S22" s="66">
        <v>24</v>
      </c>
      <c r="T22" s="65">
        <v>29</v>
      </c>
      <c r="U22" s="21" t="s">
        <v>45</v>
      </c>
    </row>
    <row r="23" spans="1:21" ht="12.75">
      <c r="A23" s="2" t="s">
        <v>88</v>
      </c>
      <c r="B23" s="4" t="s">
        <v>15</v>
      </c>
      <c r="C23" s="6">
        <v>18</v>
      </c>
      <c r="D23" s="18" t="s">
        <v>62</v>
      </c>
      <c r="E23" s="45" t="s">
        <v>62</v>
      </c>
      <c r="F23" s="45" t="s">
        <v>43</v>
      </c>
      <c r="G23" s="18" t="s">
        <v>22</v>
      </c>
      <c r="H23" s="18" t="s">
        <v>132</v>
      </c>
      <c r="I23" s="18" t="s">
        <v>104</v>
      </c>
      <c r="J23" s="30">
        <v>3</v>
      </c>
      <c r="K23" s="7">
        <v>4</v>
      </c>
      <c r="L23" s="7">
        <v>7</v>
      </c>
      <c r="M23" s="7">
        <v>5</v>
      </c>
      <c r="N23" s="7">
        <v>4</v>
      </c>
      <c r="O23" s="7">
        <v>3</v>
      </c>
      <c r="P23" s="7">
        <v>2</v>
      </c>
      <c r="Q23" s="7">
        <v>3</v>
      </c>
      <c r="R23" s="7">
        <v>3</v>
      </c>
      <c r="S23" s="66">
        <v>24</v>
      </c>
      <c r="T23" s="65">
        <v>26</v>
      </c>
      <c r="U23" s="21" t="s">
        <v>45</v>
      </c>
    </row>
    <row r="24" spans="1:21" ht="12.75">
      <c r="A24" s="2" t="s">
        <v>89</v>
      </c>
      <c r="B24" s="4" t="s">
        <v>15</v>
      </c>
      <c r="C24" s="6">
        <v>26</v>
      </c>
      <c r="D24" s="18" t="s">
        <v>149</v>
      </c>
      <c r="E24" s="45" t="s">
        <v>132</v>
      </c>
      <c r="F24" s="45" t="s">
        <v>19</v>
      </c>
      <c r="G24" s="18" t="s">
        <v>23</v>
      </c>
      <c r="H24" s="18" t="s">
        <v>184</v>
      </c>
      <c r="I24" s="18" t="s">
        <v>185</v>
      </c>
      <c r="J24" s="30">
        <v>8</v>
      </c>
      <c r="K24" s="7" t="s">
        <v>43</v>
      </c>
      <c r="L24" s="7">
        <v>8</v>
      </c>
      <c r="M24" s="7">
        <v>8</v>
      </c>
      <c r="N24" s="7">
        <v>4</v>
      </c>
      <c r="O24" s="7">
        <v>4</v>
      </c>
      <c r="P24" s="7" t="s">
        <v>43</v>
      </c>
      <c r="Q24" s="7">
        <v>10</v>
      </c>
      <c r="R24" s="7">
        <v>2</v>
      </c>
      <c r="S24" s="66">
        <v>39</v>
      </c>
      <c r="T24" s="65">
        <v>30</v>
      </c>
      <c r="U24" s="21" t="s">
        <v>45</v>
      </c>
    </row>
    <row r="25" spans="1:21" ht="12.75">
      <c r="A25" s="2" t="s">
        <v>90</v>
      </c>
      <c r="B25" s="76"/>
      <c r="C25" s="76"/>
      <c r="D25" s="77"/>
      <c r="E25" s="78"/>
      <c r="F25" s="78"/>
      <c r="G25" s="77"/>
      <c r="H25" s="77"/>
      <c r="I25" s="77"/>
      <c r="J25" s="76"/>
      <c r="K25" s="76"/>
      <c r="L25" s="79"/>
      <c r="M25" s="76"/>
      <c r="N25" s="76"/>
      <c r="O25" s="76"/>
      <c r="P25" s="76"/>
      <c r="Q25" s="76"/>
      <c r="R25" s="76"/>
      <c r="S25" s="76"/>
      <c r="T25" s="76"/>
      <c r="U25" s="80"/>
    </row>
    <row r="26" spans="1:21" ht="12.75">
      <c r="A26" s="8" t="s">
        <v>91</v>
      </c>
      <c r="B26" s="4" t="s">
        <v>15</v>
      </c>
      <c r="C26" s="6">
        <v>34</v>
      </c>
      <c r="D26" s="18" t="s">
        <v>135</v>
      </c>
      <c r="E26" s="45" t="s">
        <v>135</v>
      </c>
      <c r="F26" s="45" t="s">
        <v>43</v>
      </c>
      <c r="G26" s="18" t="s">
        <v>127</v>
      </c>
      <c r="H26" s="18" t="s">
        <v>168</v>
      </c>
      <c r="I26" s="18" t="s">
        <v>188</v>
      </c>
      <c r="J26" s="30">
        <v>9</v>
      </c>
      <c r="K26" s="7">
        <v>3</v>
      </c>
      <c r="L26" s="7">
        <v>12</v>
      </c>
      <c r="M26" s="7">
        <v>3</v>
      </c>
      <c r="N26" s="7">
        <v>4</v>
      </c>
      <c r="O26" s="7">
        <v>2</v>
      </c>
      <c r="P26" s="7">
        <v>2</v>
      </c>
      <c r="Q26" s="7">
        <v>13</v>
      </c>
      <c r="R26" s="7">
        <v>3</v>
      </c>
      <c r="S26" s="66">
        <v>34</v>
      </c>
      <c r="T26" s="65">
        <v>42</v>
      </c>
      <c r="U26" s="21" t="s">
        <v>45</v>
      </c>
    </row>
    <row r="27" spans="1:21" ht="12.75">
      <c r="A27" s="8" t="s">
        <v>92</v>
      </c>
      <c r="B27" s="4" t="s">
        <v>15</v>
      </c>
      <c r="C27" s="6">
        <v>13</v>
      </c>
      <c r="D27" s="18" t="s">
        <v>117</v>
      </c>
      <c r="E27" s="45" t="s">
        <v>25</v>
      </c>
      <c r="F27" s="45" t="s">
        <v>19</v>
      </c>
      <c r="G27" s="18" t="s">
        <v>32</v>
      </c>
      <c r="H27" s="18" t="s">
        <v>191</v>
      </c>
      <c r="I27" s="18" t="s">
        <v>134</v>
      </c>
      <c r="J27" s="30">
        <v>5</v>
      </c>
      <c r="K27" s="7">
        <v>2</v>
      </c>
      <c r="L27" s="7">
        <v>7</v>
      </c>
      <c r="M27" s="7">
        <v>3</v>
      </c>
      <c r="N27" s="7">
        <v>4</v>
      </c>
      <c r="O27" s="7">
        <v>1</v>
      </c>
      <c r="P27" s="7" t="s">
        <v>43</v>
      </c>
      <c r="Q27" s="7">
        <v>3</v>
      </c>
      <c r="R27" s="7">
        <v>4</v>
      </c>
      <c r="S27" s="66">
        <v>26</v>
      </c>
      <c r="T27" s="65">
        <v>11</v>
      </c>
      <c r="U27" s="21" t="s">
        <v>45</v>
      </c>
    </row>
    <row r="28" spans="1:21" ht="12.75">
      <c r="A28" s="8" t="s">
        <v>93</v>
      </c>
      <c r="B28" s="69"/>
      <c r="C28" s="19"/>
      <c r="D28" s="20"/>
      <c r="E28" s="52"/>
      <c r="F28" s="52"/>
      <c r="G28" s="20"/>
      <c r="H28" s="20"/>
      <c r="I28" s="20"/>
      <c r="J28" s="70"/>
      <c r="K28" s="19"/>
      <c r="L28" s="19"/>
      <c r="M28" s="19"/>
      <c r="N28" s="19"/>
      <c r="O28" s="19"/>
      <c r="P28" s="19"/>
      <c r="Q28" s="19"/>
      <c r="R28" s="19"/>
      <c r="S28" s="71"/>
      <c r="T28" s="71"/>
      <c r="U28" s="22" t="s">
        <v>103</v>
      </c>
    </row>
    <row r="29" spans="1:21" ht="12.75">
      <c r="A29" s="8" t="s">
        <v>94</v>
      </c>
      <c r="B29" s="4" t="s">
        <v>15</v>
      </c>
      <c r="C29" s="6">
        <v>18</v>
      </c>
      <c r="D29" s="18" t="s">
        <v>119</v>
      </c>
      <c r="E29" s="45" t="s">
        <v>60</v>
      </c>
      <c r="F29" s="45" t="s">
        <v>19</v>
      </c>
      <c r="G29" s="18" t="s">
        <v>26</v>
      </c>
      <c r="H29" s="18" t="s">
        <v>161</v>
      </c>
      <c r="I29" s="18" t="s">
        <v>24</v>
      </c>
      <c r="J29" s="30">
        <v>6</v>
      </c>
      <c r="K29" s="7">
        <v>5</v>
      </c>
      <c r="L29" s="7">
        <v>11</v>
      </c>
      <c r="M29" s="7">
        <v>4</v>
      </c>
      <c r="N29" s="7">
        <v>2</v>
      </c>
      <c r="O29" s="7">
        <v>3</v>
      </c>
      <c r="P29" s="7">
        <v>2</v>
      </c>
      <c r="Q29" s="7">
        <v>4</v>
      </c>
      <c r="R29" s="7">
        <v>3</v>
      </c>
      <c r="S29" s="66">
        <v>28</v>
      </c>
      <c r="T29" s="65">
        <v>27</v>
      </c>
      <c r="U29" s="21" t="s">
        <v>45</v>
      </c>
    </row>
    <row r="30" spans="1:21" ht="13.5" thickBot="1">
      <c r="A30" s="8" t="s">
        <v>95</v>
      </c>
      <c r="B30" s="4" t="s">
        <v>15</v>
      </c>
      <c r="C30" s="6">
        <v>9</v>
      </c>
      <c r="D30" s="18" t="s">
        <v>19</v>
      </c>
      <c r="E30" s="45" t="s">
        <v>19</v>
      </c>
      <c r="F30" s="45" t="s">
        <v>43</v>
      </c>
      <c r="G30" s="18" t="s">
        <v>19</v>
      </c>
      <c r="H30" s="18" t="s">
        <v>16</v>
      </c>
      <c r="I30" s="18" t="s">
        <v>220</v>
      </c>
      <c r="J30" s="7">
        <v>7</v>
      </c>
      <c r="K30" s="7" t="s">
        <v>43</v>
      </c>
      <c r="L30" s="7">
        <v>7</v>
      </c>
      <c r="M30" s="7">
        <v>3</v>
      </c>
      <c r="N30" s="7">
        <v>7</v>
      </c>
      <c r="O30" s="7" t="s">
        <v>43</v>
      </c>
      <c r="P30" s="7" t="s">
        <v>43</v>
      </c>
      <c r="Q30" s="7">
        <v>11</v>
      </c>
      <c r="R30" s="7">
        <v>5</v>
      </c>
      <c r="S30" s="66">
        <v>25</v>
      </c>
      <c r="T30" s="7">
        <v>7</v>
      </c>
      <c r="U30" s="21" t="s">
        <v>45</v>
      </c>
    </row>
    <row r="31" spans="1:20" ht="12.75">
      <c r="A31" s="11" t="s">
        <v>28</v>
      </c>
      <c r="B31" s="12"/>
      <c r="C31" s="13">
        <f>SUM(C5:C30)</f>
        <v>267</v>
      </c>
      <c r="D31" s="14" t="s">
        <v>221</v>
      </c>
      <c r="E31" s="14" t="s">
        <v>222</v>
      </c>
      <c r="F31" s="14" t="s">
        <v>171</v>
      </c>
      <c r="G31" s="14" t="s">
        <v>243</v>
      </c>
      <c r="H31" s="14" t="s">
        <v>223</v>
      </c>
      <c r="I31" s="14" t="s">
        <v>224</v>
      </c>
      <c r="J31" s="13">
        <f aca="true" t="shared" si="0" ref="J31:T31">SUM(J5:J30)</f>
        <v>84</v>
      </c>
      <c r="K31" s="13">
        <f t="shared" si="0"/>
        <v>42</v>
      </c>
      <c r="L31" s="13">
        <f t="shared" si="0"/>
        <v>126</v>
      </c>
      <c r="M31" s="13">
        <f t="shared" si="0"/>
        <v>47</v>
      </c>
      <c r="N31" s="13">
        <f t="shared" si="0"/>
        <v>56</v>
      </c>
      <c r="O31" s="13">
        <f t="shared" si="0"/>
        <v>36</v>
      </c>
      <c r="P31" s="13">
        <f t="shared" si="0"/>
        <v>13</v>
      </c>
      <c r="Q31" s="13">
        <f t="shared" si="0"/>
        <v>84</v>
      </c>
      <c r="R31" s="13">
        <f t="shared" si="0"/>
        <v>45</v>
      </c>
      <c r="S31" s="13">
        <f t="shared" si="0"/>
        <v>431</v>
      </c>
      <c r="T31" s="13">
        <f t="shared" si="0"/>
        <v>300</v>
      </c>
    </row>
    <row r="32" spans="1:20" ht="12.75">
      <c r="A32" s="9" t="s">
        <v>29</v>
      </c>
      <c r="B32" s="10"/>
      <c r="C32" s="16">
        <f>C31/$B$34</f>
        <v>17.8</v>
      </c>
      <c r="D32" s="17">
        <f>74/146</f>
        <v>0.5068493150684932</v>
      </c>
      <c r="E32" s="46">
        <f>72/136</f>
        <v>0.5294117647058824</v>
      </c>
      <c r="F32" s="46">
        <f>2/10</f>
        <v>0.2</v>
      </c>
      <c r="G32" s="17">
        <f>14/51</f>
        <v>0.27450980392156865</v>
      </c>
      <c r="H32" s="17">
        <f>88/197</f>
        <v>0.4467005076142132</v>
      </c>
      <c r="I32" s="17">
        <f>77/101</f>
        <v>0.7623762376237624</v>
      </c>
      <c r="J32" s="16">
        <f aca="true" t="shared" si="1" ref="J32:R32">J31/$B$34</f>
        <v>5.6</v>
      </c>
      <c r="K32" s="16">
        <f t="shared" si="1"/>
        <v>2.8</v>
      </c>
      <c r="L32" s="16">
        <f t="shared" si="1"/>
        <v>8.4</v>
      </c>
      <c r="M32" s="16">
        <f t="shared" si="1"/>
        <v>3.1333333333333333</v>
      </c>
      <c r="N32" s="16">
        <f t="shared" si="1"/>
        <v>3.7333333333333334</v>
      </c>
      <c r="O32" s="16">
        <f t="shared" si="1"/>
        <v>2.4</v>
      </c>
      <c r="P32" s="16">
        <f t="shared" si="1"/>
        <v>0.8666666666666667</v>
      </c>
      <c r="Q32" s="16">
        <f t="shared" si="1"/>
        <v>5.6</v>
      </c>
      <c r="R32" s="16">
        <f t="shared" si="1"/>
        <v>3</v>
      </c>
      <c r="S32" s="16">
        <f>S31/$B$34</f>
        <v>28.733333333333334</v>
      </c>
      <c r="T32" s="16">
        <f>T31/$B$34</f>
        <v>20</v>
      </c>
    </row>
    <row r="34" spans="1:2" ht="12.75">
      <c r="A34" s="5" t="s">
        <v>30</v>
      </c>
      <c r="B34" s="64">
        <v>15</v>
      </c>
    </row>
  </sheetData>
  <sheetProtection/>
  <mergeCells count="22">
    <mergeCell ref="P2:P3"/>
    <mergeCell ref="Q2:Q3"/>
    <mergeCell ref="A1:T1"/>
    <mergeCell ref="A2:A3"/>
    <mergeCell ref="B2:B3"/>
    <mergeCell ref="C2:C3"/>
    <mergeCell ref="D2:D3"/>
    <mergeCell ref="G2:G3"/>
    <mergeCell ref="R2:R3"/>
    <mergeCell ref="S2:S3"/>
    <mergeCell ref="O2:O3"/>
    <mergeCell ref="F2:F3"/>
    <mergeCell ref="U2:U3"/>
    <mergeCell ref="H2:H3"/>
    <mergeCell ref="I2:I3"/>
    <mergeCell ref="A4:D4"/>
    <mergeCell ref="G4:U4"/>
    <mergeCell ref="J2:L2"/>
    <mergeCell ref="M2:M3"/>
    <mergeCell ref="N2:N3"/>
    <mergeCell ref="T2:T3"/>
    <mergeCell ref="E2:E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ignoredErrors>
    <ignoredError sqref="H14 D16:D17 H16:H17 D18:E18 H18 E17 I17 H21 H24:I24 H26:I26 H27 H29" twoDigitTextYear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3">
      <selection activeCell="I33" sqref="I33"/>
    </sheetView>
  </sheetViews>
  <sheetFormatPr defaultColWidth="11.421875" defaultRowHeight="12.75"/>
  <cols>
    <col min="1" max="1" width="22.8515625" style="1" bestFit="1" customWidth="1"/>
    <col min="2" max="2" width="6.7109375" style="0" bestFit="1" customWidth="1"/>
    <col min="3" max="3" width="7.140625" style="0" bestFit="1" customWidth="1"/>
    <col min="4" max="4" width="6.7109375" style="0" bestFit="1" customWidth="1"/>
    <col min="5" max="6" width="6.7109375" style="0" customWidth="1"/>
    <col min="7" max="7" width="6.7109375" style="0" bestFit="1" customWidth="1"/>
    <col min="8" max="8" width="7.57421875" style="0" bestFit="1" customWidth="1"/>
    <col min="9" max="9" width="6.28125" style="0" bestFit="1" customWidth="1"/>
    <col min="10" max="11" width="7.28125" style="0" bestFit="1" customWidth="1"/>
    <col min="12" max="12" width="7.57421875" style="0" bestFit="1" customWidth="1"/>
    <col min="13" max="13" width="7.8515625" style="0" bestFit="1" customWidth="1"/>
    <col min="14" max="15" width="7.28125" style="0" bestFit="1" customWidth="1"/>
    <col min="16" max="16" width="8.57421875" style="0" bestFit="1" customWidth="1"/>
    <col min="17" max="17" width="8.28125" style="0" bestFit="1" customWidth="1"/>
    <col min="18" max="18" width="9.28125" style="0" bestFit="1" customWidth="1"/>
    <col min="19" max="19" width="8.57421875" style="0" bestFit="1" customWidth="1"/>
    <col min="20" max="20" width="10.7109375" style="0" bestFit="1" customWidth="1"/>
    <col min="21" max="21" width="9.421875" style="0" bestFit="1" customWidth="1"/>
  </cols>
  <sheetData>
    <row r="1" spans="1:20" ht="17.25">
      <c r="A1" s="84" t="s">
        <v>35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1" s="1" customFormat="1" ht="12.75" customHeight="1">
      <c r="A2" s="82" t="s">
        <v>0</v>
      </c>
      <c r="B2" s="113" t="s">
        <v>2</v>
      </c>
      <c r="C2" s="82" t="s">
        <v>1</v>
      </c>
      <c r="D2" s="82" t="s">
        <v>37</v>
      </c>
      <c r="E2" s="119" t="s">
        <v>37</v>
      </c>
      <c r="F2" s="119" t="s">
        <v>37</v>
      </c>
      <c r="G2" s="82" t="s">
        <v>39</v>
      </c>
      <c r="H2" s="113" t="s">
        <v>38</v>
      </c>
      <c r="I2" s="82" t="s">
        <v>3</v>
      </c>
      <c r="J2" s="115" t="s">
        <v>4</v>
      </c>
      <c r="K2" s="115"/>
      <c r="L2" s="115"/>
      <c r="M2" s="82" t="s">
        <v>5</v>
      </c>
      <c r="N2" s="82" t="s">
        <v>6</v>
      </c>
      <c r="O2" s="82" t="s">
        <v>7</v>
      </c>
      <c r="P2" s="82" t="s">
        <v>8</v>
      </c>
      <c r="Q2" s="82" t="s">
        <v>9</v>
      </c>
      <c r="R2" s="82" t="s">
        <v>40</v>
      </c>
      <c r="S2" s="82" t="s">
        <v>41</v>
      </c>
      <c r="T2" s="82" t="s">
        <v>10</v>
      </c>
      <c r="U2" s="82" t="s">
        <v>44</v>
      </c>
    </row>
    <row r="3" spans="1:21" ht="12.75">
      <c r="A3" s="83"/>
      <c r="B3" s="114"/>
      <c r="C3" s="83"/>
      <c r="D3" s="83"/>
      <c r="E3" s="120"/>
      <c r="F3" s="120"/>
      <c r="G3" s="83"/>
      <c r="H3" s="114"/>
      <c r="I3" s="83"/>
      <c r="J3" s="2" t="s">
        <v>11</v>
      </c>
      <c r="K3" s="2" t="s">
        <v>12</v>
      </c>
      <c r="L3" s="2" t="s">
        <v>38</v>
      </c>
      <c r="M3" s="83"/>
      <c r="N3" s="83"/>
      <c r="O3" s="83"/>
      <c r="P3" s="83"/>
      <c r="Q3" s="83"/>
      <c r="R3" s="83"/>
      <c r="S3" s="83"/>
      <c r="T3" s="83"/>
      <c r="U3" s="83"/>
    </row>
    <row r="4" spans="1:21" ht="11.25" customHeight="1">
      <c r="A4" s="116"/>
      <c r="B4" s="117"/>
      <c r="C4" s="117"/>
      <c r="D4" s="118"/>
      <c r="E4" s="43" t="s">
        <v>7</v>
      </c>
      <c r="F4" s="43" t="s">
        <v>56</v>
      </c>
      <c r="G4" s="116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8"/>
    </row>
    <row r="5" spans="1:21" ht="12.75">
      <c r="A5" s="2" t="s">
        <v>70</v>
      </c>
      <c r="B5" s="7"/>
      <c r="C5" s="6">
        <v>2</v>
      </c>
      <c r="D5" s="15" t="s">
        <v>13</v>
      </c>
      <c r="E5" s="44" t="s">
        <v>13</v>
      </c>
      <c r="F5" s="44" t="s">
        <v>43</v>
      </c>
      <c r="G5" s="15" t="s">
        <v>16</v>
      </c>
      <c r="H5" s="15" t="s">
        <v>23</v>
      </c>
      <c r="I5" s="15" t="s">
        <v>16</v>
      </c>
      <c r="J5" s="6">
        <v>1</v>
      </c>
      <c r="K5" s="6">
        <v>1</v>
      </c>
      <c r="L5" s="6">
        <v>2</v>
      </c>
      <c r="M5" s="6">
        <v>1</v>
      </c>
      <c r="N5" s="6">
        <v>1</v>
      </c>
      <c r="O5" s="6" t="s">
        <v>43</v>
      </c>
      <c r="P5" s="6" t="s">
        <v>43</v>
      </c>
      <c r="Q5" s="6">
        <v>1</v>
      </c>
      <c r="R5" s="6">
        <v>4</v>
      </c>
      <c r="S5" s="6">
        <v>16</v>
      </c>
      <c r="T5" s="6">
        <v>-1</v>
      </c>
      <c r="U5" s="21" t="s">
        <v>45</v>
      </c>
    </row>
    <row r="6" spans="1:21" ht="12.75">
      <c r="A6" s="2" t="s">
        <v>71</v>
      </c>
      <c r="B6" s="4"/>
      <c r="C6" s="6">
        <v>16</v>
      </c>
      <c r="D6" s="18" t="s">
        <v>108</v>
      </c>
      <c r="E6" s="45" t="s">
        <v>109</v>
      </c>
      <c r="F6" s="45" t="s">
        <v>19</v>
      </c>
      <c r="G6" s="18" t="s">
        <v>110</v>
      </c>
      <c r="H6" s="18" t="s">
        <v>111</v>
      </c>
      <c r="I6" s="18" t="s">
        <v>21</v>
      </c>
      <c r="J6" s="30">
        <v>8</v>
      </c>
      <c r="K6" s="7">
        <v>1</v>
      </c>
      <c r="L6" s="7">
        <v>9</v>
      </c>
      <c r="M6" s="7">
        <v>4</v>
      </c>
      <c r="N6" s="7">
        <v>2</v>
      </c>
      <c r="O6" s="7">
        <v>1</v>
      </c>
      <c r="P6" s="7" t="s">
        <v>43</v>
      </c>
      <c r="Q6" s="7">
        <v>1</v>
      </c>
      <c r="R6" s="7" t="s">
        <v>43</v>
      </c>
      <c r="S6" s="66">
        <v>30</v>
      </c>
      <c r="T6" s="65">
        <v>13</v>
      </c>
      <c r="U6" s="22" t="s">
        <v>103</v>
      </c>
    </row>
    <row r="7" spans="1:21" ht="12.75">
      <c r="A7" s="2" t="s">
        <v>72</v>
      </c>
      <c r="B7" s="4" t="s">
        <v>15</v>
      </c>
      <c r="C7" s="6">
        <v>7</v>
      </c>
      <c r="D7" s="18" t="s">
        <v>18</v>
      </c>
      <c r="E7" s="45" t="s">
        <v>13</v>
      </c>
      <c r="F7" s="45" t="s">
        <v>14</v>
      </c>
      <c r="G7" s="18" t="s">
        <v>106</v>
      </c>
      <c r="H7" s="18" t="s">
        <v>118</v>
      </c>
      <c r="I7" s="18" t="s">
        <v>43</v>
      </c>
      <c r="J7" s="30">
        <v>5</v>
      </c>
      <c r="K7" s="7" t="s">
        <v>43</v>
      </c>
      <c r="L7" s="7">
        <v>5</v>
      </c>
      <c r="M7" s="7">
        <v>4</v>
      </c>
      <c r="N7" s="7">
        <v>4</v>
      </c>
      <c r="O7" s="7">
        <v>3</v>
      </c>
      <c r="P7" s="7" t="s">
        <v>43</v>
      </c>
      <c r="Q7" s="7">
        <v>1</v>
      </c>
      <c r="R7" s="7">
        <v>2</v>
      </c>
      <c r="S7" s="66">
        <v>26</v>
      </c>
      <c r="T7" s="65">
        <v>7</v>
      </c>
      <c r="U7" s="21" t="s">
        <v>45</v>
      </c>
    </row>
    <row r="8" spans="1:21" ht="12.75" customHeight="1">
      <c r="A8" s="3" t="s">
        <v>73</v>
      </c>
      <c r="B8" s="4" t="s">
        <v>15</v>
      </c>
      <c r="C8" s="6">
        <v>8</v>
      </c>
      <c r="D8" s="18" t="s">
        <v>127</v>
      </c>
      <c r="E8" s="45" t="s">
        <v>25</v>
      </c>
      <c r="F8" s="45" t="s">
        <v>13</v>
      </c>
      <c r="G8" s="18" t="s">
        <v>107</v>
      </c>
      <c r="H8" s="18" t="s">
        <v>128</v>
      </c>
      <c r="I8" s="18" t="s">
        <v>43</v>
      </c>
      <c r="J8" s="30">
        <v>2</v>
      </c>
      <c r="K8" s="7">
        <v>5</v>
      </c>
      <c r="L8" s="7">
        <v>7</v>
      </c>
      <c r="M8" s="7">
        <v>3</v>
      </c>
      <c r="N8" s="7">
        <v>1</v>
      </c>
      <c r="O8" s="7">
        <v>1</v>
      </c>
      <c r="P8" s="7" t="s">
        <v>43</v>
      </c>
      <c r="Q8" s="7">
        <v>1</v>
      </c>
      <c r="R8" s="7">
        <v>5</v>
      </c>
      <c r="S8" s="66">
        <v>29</v>
      </c>
      <c r="T8" s="65">
        <v>11</v>
      </c>
      <c r="U8" s="22" t="s">
        <v>103</v>
      </c>
    </row>
    <row r="9" spans="1:21" ht="12.75">
      <c r="A9" s="2" t="s">
        <v>74</v>
      </c>
      <c r="B9" s="4" t="s">
        <v>15</v>
      </c>
      <c r="C9" s="6">
        <v>8</v>
      </c>
      <c r="D9" s="18" t="s">
        <v>14</v>
      </c>
      <c r="E9" s="45" t="s">
        <v>14</v>
      </c>
      <c r="F9" s="45" t="s">
        <v>43</v>
      </c>
      <c r="G9" s="18" t="s">
        <v>104</v>
      </c>
      <c r="H9" s="18" t="s">
        <v>117</v>
      </c>
      <c r="I9" s="18" t="s">
        <v>43</v>
      </c>
      <c r="J9" s="30">
        <v>2</v>
      </c>
      <c r="K9" s="7" t="s">
        <v>43</v>
      </c>
      <c r="L9" s="7">
        <v>2</v>
      </c>
      <c r="M9" s="7">
        <v>3</v>
      </c>
      <c r="N9" s="7">
        <v>3</v>
      </c>
      <c r="O9" s="7">
        <v>1</v>
      </c>
      <c r="P9" s="7" t="s">
        <v>43</v>
      </c>
      <c r="Q9" s="7" t="s">
        <v>43</v>
      </c>
      <c r="R9" s="7">
        <v>4</v>
      </c>
      <c r="S9" s="66">
        <v>22</v>
      </c>
      <c r="T9" s="65">
        <v>8</v>
      </c>
      <c r="U9" s="21" t="s">
        <v>45</v>
      </c>
    </row>
    <row r="10" spans="1:21" ht="12.75">
      <c r="A10" s="2" t="s">
        <v>75</v>
      </c>
      <c r="B10" s="4" t="s">
        <v>15</v>
      </c>
      <c r="C10" s="6">
        <v>17</v>
      </c>
      <c r="D10" s="18" t="s">
        <v>60</v>
      </c>
      <c r="E10" s="45" t="s">
        <v>60</v>
      </c>
      <c r="F10" s="45" t="s">
        <v>43</v>
      </c>
      <c r="G10" s="18" t="s">
        <v>13</v>
      </c>
      <c r="H10" s="18" t="s">
        <v>132</v>
      </c>
      <c r="I10" s="18" t="s">
        <v>17</v>
      </c>
      <c r="J10" s="30">
        <v>6</v>
      </c>
      <c r="K10" s="7">
        <v>2</v>
      </c>
      <c r="L10" s="7">
        <v>8</v>
      </c>
      <c r="M10" s="7">
        <v>4</v>
      </c>
      <c r="N10" s="7">
        <v>4</v>
      </c>
      <c r="O10" s="7">
        <v>3</v>
      </c>
      <c r="P10" s="7" t="s">
        <v>43</v>
      </c>
      <c r="Q10" s="7">
        <v>3</v>
      </c>
      <c r="R10" s="7">
        <v>1</v>
      </c>
      <c r="S10" s="66">
        <v>24</v>
      </c>
      <c r="T10" s="65">
        <v>24</v>
      </c>
      <c r="U10" s="21" t="s">
        <v>45</v>
      </c>
    </row>
    <row r="11" spans="1:21" ht="12.75">
      <c r="A11" s="2" t="s">
        <v>76</v>
      </c>
      <c r="B11" s="4" t="s">
        <v>15</v>
      </c>
      <c r="C11" s="6">
        <v>8</v>
      </c>
      <c r="D11" s="18" t="s">
        <v>139</v>
      </c>
      <c r="E11" s="45" t="s">
        <v>18</v>
      </c>
      <c r="F11" s="45" t="s">
        <v>19</v>
      </c>
      <c r="G11" s="18" t="s">
        <v>26</v>
      </c>
      <c r="H11" s="18" t="s">
        <v>118</v>
      </c>
      <c r="I11" s="18" t="s">
        <v>13</v>
      </c>
      <c r="J11" s="30">
        <v>3</v>
      </c>
      <c r="K11" s="7">
        <v>2</v>
      </c>
      <c r="L11" s="7">
        <v>5</v>
      </c>
      <c r="M11" s="7">
        <v>1</v>
      </c>
      <c r="N11" s="7">
        <v>3</v>
      </c>
      <c r="O11" s="7">
        <v>1</v>
      </c>
      <c r="P11" s="7" t="s">
        <v>43</v>
      </c>
      <c r="Q11" s="7">
        <v>1</v>
      </c>
      <c r="R11" s="7">
        <v>1</v>
      </c>
      <c r="S11" s="66">
        <v>22</v>
      </c>
      <c r="T11" s="65">
        <v>3</v>
      </c>
      <c r="U11" s="21" t="s">
        <v>45</v>
      </c>
    </row>
    <row r="12" spans="1:21" ht="12.75">
      <c r="A12" s="2" t="s">
        <v>77</v>
      </c>
      <c r="B12" s="76"/>
      <c r="C12" s="76"/>
      <c r="D12" s="77"/>
      <c r="E12" s="78"/>
      <c r="F12" s="78"/>
      <c r="G12" s="77"/>
      <c r="H12" s="77"/>
      <c r="I12" s="77"/>
      <c r="J12" s="76"/>
      <c r="K12" s="76"/>
      <c r="L12" s="79"/>
      <c r="M12" s="76"/>
      <c r="N12" s="76"/>
      <c r="O12" s="76"/>
      <c r="P12" s="76"/>
      <c r="Q12" s="76"/>
      <c r="R12" s="76"/>
      <c r="S12" s="76"/>
      <c r="T12" s="76"/>
      <c r="U12" s="80"/>
    </row>
    <row r="13" spans="1:21" ht="12.75">
      <c r="A13" s="2" t="s">
        <v>78</v>
      </c>
      <c r="B13" s="19"/>
      <c r="C13" s="19"/>
      <c r="D13" s="20"/>
      <c r="E13" s="52"/>
      <c r="F13" s="52"/>
      <c r="G13" s="20"/>
      <c r="H13" s="20"/>
      <c r="I13" s="20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21" t="s">
        <v>45</v>
      </c>
    </row>
    <row r="14" spans="1:21" ht="12.75">
      <c r="A14" s="2" t="s">
        <v>79</v>
      </c>
      <c r="B14" s="4"/>
      <c r="C14" s="6">
        <v>2</v>
      </c>
      <c r="D14" s="18" t="s">
        <v>13</v>
      </c>
      <c r="E14" s="45" t="s">
        <v>13</v>
      </c>
      <c r="F14" s="45" t="s">
        <v>43</v>
      </c>
      <c r="G14" s="18" t="s">
        <v>27</v>
      </c>
      <c r="H14" s="18" t="s">
        <v>26</v>
      </c>
      <c r="I14" s="18" t="s">
        <v>43</v>
      </c>
      <c r="J14" s="30">
        <v>1</v>
      </c>
      <c r="K14" s="7">
        <v>1</v>
      </c>
      <c r="L14" s="7">
        <v>2</v>
      </c>
      <c r="M14" s="7">
        <v>2</v>
      </c>
      <c r="N14" s="7">
        <v>3</v>
      </c>
      <c r="O14" s="7" t="s">
        <v>43</v>
      </c>
      <c r="P14" s="7" t="s">
        <v>43</v>
      </c>
      <c r="Q14" s="7" t="s">
        <v>43</v>
      </c>
      <c r="R14" s="7">
        <v>1</v>
      </c>
      <c r="S14" s="66">
        <v>15</v>
      </c>
      <c r="T14" s="65">
        <v>-1</v>
      </c>
      <c r="U14" s="21" t="s">
        <v>45</v>
      </c>
    </row>
    <row r="15" spans="1:21" ht="12.75" customHeight="1">
      <c r="A15" s="3" t="s">
        <v>80</v>
      </c>
      <c r="B15" s="4"/>
      <c r="C15" s="6">
        <v>2</v>
      </c>
      <c r="D15" s="18" t="s">
        <v>23</v>
      </c>
      <c r="E15" s="45" t="s">
        <v>13</v>
      </c>
      <c r="F15" s="45" t="s">
        <v>16</v>
      </c>
      <c r="G15" s="18" t="s">
        <v>27</v>
      </c>
      <c r="H15" s="18" t="s">
        <v>32</v>
      </c>
      <c r="I15" s="18" t="s">
        <v>43</v>
      </c>
      <c r="J15" s="30">
        <v>3</v>
      </c>
      <c r="K15" s="7" t="s">
        <v>43</v>
      </c>
      <c r="L15" s="7">
        <v>3</v>
      </c>
      <c r="M15" s="7">
        <v>3</v>
      </c>
      <c r="N15" s="7">
        <v>3</v>
      </c>
      <c r="O15" s="7">
        <v>1</v>
      </c>
      <c r="P15" s="7" t="s">
        <v>43</v>
      </c>
      <c r="Q15" s="7" t="s">
        <v>43</v>
      </c>
      <c r="R15" s="7">
        <v>2</v>
      </c>
      <c r="S15" s="66">
        <v>17</v>
      </c>
      <c r="T15" s="65">
        <v>0</v>
      </c>
      <c r="U15" s="21" t="s">
        <v>45</v>
      </c>
    </row>
    <row r="16" spans="1:21" ht="12.75">
      <c r="A16" s="2" t="s">
        <v>81</v>
      </c>
      <c r="B16" s="4"/>
      <c r="C16" s="6">
        <v>0</v>
      </c>
      <c r="D16" s="18" t="s">
        <v>19</v>
      </c>
      <c r="E16" s="45" t="s">
        <v>43</v>
      </c>
      <c r="F16" s="45" t="s">
        <v>19</v>
      </c>
      <c r="G16" s="18" t="s">
        <v>43</v>
      </c>
      <c r="H16" s="18" t="s">
        <v>19</v>
      </c>
      <c r="I16" s="18" t="s">
        <v>43</v>
      </c>
      <c r="J16" s="30" t="s">
        <v>43</v>
      </c>
      <c r="K16" s="7" t="s">
        <v>43</v>
      </c>
      <c r="L16" s="7" t="s">
        <v>43</v>
      </c>
      <c r="M16" s="7" t="s">
        <v>43</v>
      </c>
      <c r="N16" s="7">
        <v>1</v>
      </c>
      <c r="O16" s="7" t="s">
        <v>43</v>
      </c>
      <c r="P16" s="7" t="s">
        <v>43</v>
      </c>
      <c r="Q16" s="7" t="s">
        <v>43</v>
      </c>
      <c r="R16" s="7" t="s">
        <v>43</v>
      </c>
      <c r="S16" s="66">
        <v>5</v>
      </c>
      <c r="T16" s="65">
        <v>-2</v>
      </c>
      <c r="U16" s="21" t="s">
        <v>45</v>
      </c>
    </row>
    <row r="17" spans="1:21" ht="12.75">
      <c r="A17" s="2" t="s">
        <v>82</v>
      </c>
      <c r="B17" s="4"/>
      <c r="C17" s="6">
        <v>4</v>
      </c>
      <c r="D17" s="18" t="s">
        <v>14</v>
      </c>
      <c r="E17" s="45" t="s">
        <v>13</v>
      </c>
      <c r="F17" s="45" t="s">
        <v>19</v>
      </c>
      <c r="G17" s="18" t="s">
        <v>27</v>
      </c>
      <c r="H17" s="18" t="s">
        <v>106</v>
      </c>
      <c r="I17" s="18" t="s">
        <v>17</v>
      </c>
      <c r="J17" s="30">
        <v>5</v>
      </c>
      <c r="K17" s="7">
        <v>3</v>
      </c>
      <c r="L17" s="7">
        <v>8</v>
      </c>
      <c r="M17" s="7">
        <v>2</v>
      </c>
      <c r="N17" s="7">
        <v>1</v>
      </c>
      <c r="O17" s="7">
        <v>2</v>
      </c>
      <c r="P17" s="7" t="s">
        <v>43</v>
      </c>
      <c r="Q17" s="7">
        <v>2</v>
      </c>
      <c r="R17" s="7">
        <v>2</v>
      </c>
      <c r="S17" s="66">
        <v>20</v>
      </c>
      <c r="T17" s="65">
        <v>10</v>
      </c>
      <c r="U17" s="21" t="s">
        <v>45</v>
      </c>
    </row>
    <row r="18" spans="1:21" ht="12.75" customHeight="1">
      <c r="A18" s="3" t="s">
        <v>83</v>
      </c>
      <c r="B18" s="4"/>
      <c r="C18" s="6">
        <v>6</v>
      </c>
      <c r="D18" s="18" t="s">
        <v>120</v>
      </c>
      <c r="E18" s="45" t="s">
        <v>139</v>
      </c>
      <c r="F18" s="45" t="s">
        <v>21</v>
      </c>
      <c r="G18" s="18" t="s">
        <v>107</v>
      </c>
      <c r="H18" s="18" t="s">
        <v>118</v>
      </c>
      <c r="I18" s="18" t="s">
        <v>43</v>
      </c>
      <c r="J18" s="30">
        <v>3</v>
      </c>
      <c r="K18" s="7" t="s">
        <v>43</v>
      </c>
      <c r="L18" s="7">
        <v>3</v>
      </c>
      <c r="M18" s="7">
        <v>3</v>
      </c>
      <c r="N18" s="7">
        <v>1</v>
      </c>
      <c r="O18" s="7">
        <v>3</v>
      </c>
      <c r="P18" s="7" t="s">
        <v>43</v>
      </c>
      <c r="Q18" s="7" t="s">
        <v>43</v>
      </c>
      <c r="R18" s="7">
        <v>4</v>
      </c>
      <c r="S18" s="66">
        <v>19</v>
      </c>
      <c r="T18" s="65">
        <v>6</v>
      </c>
      <c r="U18" s="22" t="s">
        <v>103</v>
      </c>
    </row>
    <row r="19" spans="1:21" ht="12.75" customHeight="1">
      <c r="A19" s="3" t="s">
        <v>84</v>
      </c>
      <c r="B19" s="4"/>
      <c r="C19" s="6">
        <v>10</v>
      </c>
      <c r="D19" s="18" t="s">
        <v>125</v>
      </c>
      <c r="E19" s="45" t="s">
        <v>52</v>
      </c>
      <c r="F19" s="45" t="s">
        <v>27</v>
      </c>
      <c r="G19" s="18" t="s">
        <v>27</v>
      </c>
      <c r="H19" s="18" t="s">
        <v>112</v>
      </c>
      <c r="I19" s="18" t="s">
        <v>43</v>
      </c>
      <c r="J19" s="30">
        <v>3</v>
      </c>
      <c r="K19" s="7" t="s">
        <v>43</v>
      </c>
      <c r="L19" s="7">
        <v>3</v>
      </c>
      <c r="M19" s="7">
        <v>1</v>
      </c>
      <c r="N19" s="7">
        <v>3</v>
      </c>
      <c r="O19" s="7">
        <v>1</v>
      </c>
      <c r="P19" s="7" t="s">
        <v>43</v>
      </c>
      <c r="Q19" s="7">
        <v>1</v>
      </c>
      <c r="R19" s="7">
        <v>1</v>
      </c>
      <c r="S19" s="66">
        <v>20</v>
      </c>
      <c r="T19" s="65">
        <v>5</v>
      </c>
      <c r="U19" s="22" t="s">
        <v>103</v>
      </c>
    </row>
    <row r="20" spans="1:21" ht="12.75">
      <c r="A20" s="2" t="s">
        <v>85</v>
      </c>
      <c r="B20" s="4"/>
      <c r="C20" s="6">
        <v>10</v>
      </c>
      <c r="D20" s="18" t="s">
        <v>14</v>
      </c>
      <c r="E20" s="45" t="s">
        <v>21</v>
      </c>
      <c r="F20" s="45" t="s">
        <v>16</v>
      </c>
      <c r="G20" s="18" t="s">
        <v>139</v>
      </c>
      <c r="H20" s="18" t="s">
        <v>169</v>
      </c>
      <c r="I20" s="18" t="s">
        <v>17</v>
      </c>
      <c r="J20" s="30">
        <v>1</v>
      </c>
      <c r="K20" s="7">
        <v>2</v>
      </c>
      <c r="L20" s="7">
        <v>3</v>
      </c>
      <c r="M20" s="7" t="s">
        <v>43</v>
      </c>
      <c r="N20" s="7">
        <v>3</v>
      </c>
      <c r="O20" s="7">
        <v>3</v>
      </c>
      <c r="P20" s="7" t="s">
        <v>43</v>
      </c>
      <c r="Q20" s="7">
        <v>1</v>
      </c>
      <c r="R20" s="7">
        <v>3</v>
      </c>
      <c r="S20" s="66">
        <v>23</v>
      </c>
      <c r="T20" s="65">
        <v>7</v>
      </c>
      <c r="U20" s="21" t="s">
        <v>45</v>
      </c>
    </row>
    <row r="21" spans="1:21" ht="12.75">
      <c r="A21" s="2" t="s">
        <v>86</v>
      </c>
      <c r="B21" s="4"/>
      <c r="C21" s="6">
        <v>2</v>
      </c>
      <c r="D21" s="18" t="s">
        <v>14</v>
      </c>
      <c r="E21" s="45" t="s">
        <v>14</v>
      </c>
      <c r="F21" s="45" t="s">
        <v>43</v>
      </c>
      <c r="G21" s="18" t="s">
        <v>16</v>
      </c>
      <c r="H21" s="18" t="s">
        <v>26</v>
      </c>
      <c r="I21" s="18" t="s">
        <v>43</v>
      </c>
      <c r="J21" s="30" t="s">
        <v>43</v>
      </c>
      <c r="K21" s="7" t="s">
        <v>43</v>
      </c>
      <c r="L21" s="7" t="s">
        <v>43</v>
      </c>
      <c r="M21" s="7">
        <v>2</v>
      </c>
      <c r="N21" s="7">
        <v>1</v>
      </c>
      <c r="O21" s="7">
        <v>2</v>
      </c>
      <c r="P21" s="7" t="s">
        <v>43</v>
      </c>
      <c r="Q21" s="7" t="s">
        <v>43</v>
      </c>
      <c r="R21" s="7" t="s">
        <v>43</v>
      </c>
      <c r="S21" s="66">
        <v>16</v>
      </c>
      <c r="T21" s="65">
        <v>1</v>
      </c>
      <c r="U21" s="22" t="s">
        <v>103</v>
      </c>
    </row>
    <row r="22" spans="1:21" ht="12.75">
      <c r="A22" s="2" t="s">
        <v>87</v>
      </c>
      <c r="B22" s="4"/>
      <c r="C22" s="6">
        <v>10</v>
      </c>
      <c r="D22" s="18" t="s">
        <v>106</v>
      </c>
      <c r="E22" s="45" t="s">
        <v>26</v>
      </c>
      <c r="F22" s="45" t="s">
        <v>19</v>
      </c>
      <c r="G22" s="18" t="s">
        <v>18</v>
      </c>
      <c r="H22" s="18" t="s">
        <v>118</v>
      </c>
      <c r="I22" s="18" t="s">
        <v>17</v>
      </c>
      <c r="J22" s="30">
        <v>3</v>
      </c>
      <c r="K22" s="7">
        <v>1</v>
      </c>
      <c r="L22" s="7">
        <v>4</v>
      </c>
      <c r="M22" s="7">
        <v>3</v>
      </c>
      <c r="N22" s="7">
        <v>5</v>
      </c>
      <c r="O22" s="7">
        <v>4</v>
      </c>
      <c r="P22" s="7">
        <v>1</v>
      </c>
      <c r="Q22" s="7">
        <v>1</v>
      </c>
      <c r="R22" s="7">
        <v>4</v>
      </c>
      <c r="S22" s="66">
        <v>24</v>
      </c>
      <c r="T22" s="65">
        <v>9</v>
      </c>
      <c r="U22" s="21" t="s">
        <v>45</v>
      </c>
    </row>
    <row r="23" spans="1:21" ht="12.75">
      <c r="A23" s="2" t="s">
        <v>88</v>
      </c>
      <c r="B23" s="4"/>
      <c r="C23" s="6">
        <v>8</v>
      </c>
      <c r="D23" s="18" t="s">
        <v>42</v>
      </c>
      <c r="E23" s="45" t="s">
        <v>17</v>
      </c>
      <c r="F23" s="45" t="s">
        <v>21</v>
      </c>
      <c r="G23" s="18" t="s">
        <v>27</v>
      </c>
      <c r="H23" s="18" t="s">
        <v>117</v>
      </c>
      <c r="I23" s="18" t="s">
        <v>17</v>
      </c>
      <c r="J23" s="30">
        <v>3</v>
      </c>
      <c r="K23" s="7">
        <v>4</v>
      </c>
      <c r="L23" s="7">
        <v>7</v>
      </c>
      <c r="M23" s="7">
        <v>1</v>
      </c>
      <c r="N23" s="7">
        <v>2</v>
      </c>
      <c r="O23" s="7">
        <v>2</v>
      </c>
      <c r="P23" s="7" t="s">
        <v>43</v>
      </c>
      <c r="Q23" s="7">
        <v>2</v>
      </c>
      <c r="R23" s="7">
        <v>2</v>
      </c>
      <c r="S23" s="66">
        <v>18</v>
      </c>
      <c r="T23" s="65">
        <v>13</v>
      </c>
      <c r="U23" s="21" t="s">
        <v>45</v>
      </c>
    </row>
    <row r="24" spans="1:21" ht="12.75">
      <c r="A24" s="2" t="s">
        <v>89</v>
      </c>
      <c r="B24" s="4"/>
      <c r="C24" s="6">
        <v>18</v>
      </c>
      <c r="D24" s="18" t="s">
        <v>31</v>
      </c>
      <c r="E24" s="45" t="s">
        <v>13</v>
      </c>
      <c r="F24" s="45" t="s">
        <v>42</v>
      </c>
      <c r="G24" s="18" t="s">
        <v>25</v>
      </c>
      <c r="H24" s="18" t="s">
        <v>186</v>
      </c>
      <c r="I24" s="18" t="s">
        <v>13</v>
      </c>
      <c r="J24" s="30">
        <v>3</v>
      </c>
      <c r="K24" s="7" t="s">
        <v>43</v>
      </c>
      <c r="L24" s="7">
        <v>3</v>
      </c>
      <c r="M24" s="7">
        <v>2</v>
      </c>
      <c r="N24" s="7">
        <v>1</v>
      </c>
      <c r="O24" s="7">
        <v>1</v>
      </c>
      <c r="P24" s="7" t="s">
        <v>43</v>
      </c>
      <c r="Q24" s="7">
        <v>1</v>
      </c>
      <c r="R24" s="7">
        <v>1</v>
      </c>
      <c r="S24" s="66">
        <v>29</v>
      </c>
      <c r="T24" s="65">
        <v>19</v>
      </c>
      <c r="U24" s="21" t="s">
        <v>45</v>
      </c>
    </row>
    <row r="25" spans="1:21" ht="12.75">
      <c r="A25" s="2" t="s">
        <v>90</v>
      </c>
      <c r="B25" s="76"/>
      <c r="C25" s="76"/>
      <c r="D25" s="77"/>
      <c r="E25" s="78"/>
      <c r="F25" s="78"/>
      <c r="G25" s="77"/>
      <c r="H25" s="77"/>
      <c r="I25" s="77"/>
      <c r="J25" s="76"/>
      <c r="K25" s="76"/>
      <c r="L25" s="79"/>
      <c r="M25" s="76"/>
      <c r="N25" s="76"/>
      <c r="O25" s="76"/>
      <c r="P25" s="76"/>
      <c r="Q25" s="76"/>
      <c r="R25" s="76"/>
      <c r="S25" s="76"/>
      <c r="T25" s="76"/>
      <c r="U25" s="80"/>
    </row>
    <row r="26" spans="1:21" ht="12.75">
      <c r="A26" s="8" t="s">
        <v>91</v>
      </c>
      <c r="B26" s="4" t="s">
        <v>15</v>
      </c>
      <c r="C26" s="6">
        <v>7</v>
      </c>
      <c r="D26" s="18" t="s">
        <v>23</v>
      </c>
      <c r="E26" s="45" t="s">
        <v>19</v>
      </c>
      <c r="F26" s="45" t="s">
        <v>14</v>
      </c>
      <c r="G26" s="18" t="s">
        <v>14</v>
      </c>
      <c r="H26" s="18" t="s">
        <v>46</v>
      </c>
      <c r="I26" s="18" t="s">
        <v>17</v>
      </c>
      <c r="J26" s="30">
        <v>5</v>
      </c>
      <c r="K26" s="7">
        <v>1</v>
      </c>
      <c r="L26" s="7">
        <v>6</v>
      </c>
      <c r="M26" s="7">
        <v>1</v>
      </c>
      <c r="N26" s="7">
        <v>2</v>
      </c>
      <c r="O26" s="7">
        <v>3</v>
      </c>
      <c r="P26" s="7" t="s">
        <v>43</v>
      </c>
      <c r="Q26" s="7">
        <v>1</v>
      </c>
      <c r="R26" s="7">
        <v>3</v>
      </c>
      <c r="S26" s="66">
        <v>26</v>
      </c>
      <c r="T26" s="65">
        <v>10</v>
      </c>
      <c r="U26" s="21" t="s">
        <v>45</v>
      </c>
    </row>
    <row r="27" spans="1:21" ht="12.75">
      <c r="A27" s="8" t="s">
        <v>92</v>
      </c>
      <c r="B27" s="4" t="s">
        <v>15</v>
      </c>
      <c r="C27" s="6">
        <v>11</v>
      </c>
      <c r="D27" s="18" t="s">
        <v>13</v>
      </c>
      <c r="E27" s="45" t="s">
        <v>21</v>
      </c>
      <c r="F27" s="45" t="s">
        <v>19</v>
      </c>
      <c r="G27" s="18" t="s">
        <v>139</v>
      </c>
      <c r="H27" s="18" t="s">
        <v>136</v>
      </c>
      <c r="I27" s="18" t="s">
        <v>24</v>
      </c>
      <c r="J27" s="30">
        <v>5</v>
      </c>
      <c r="K27" s="7">
        <v>2</v>
      </c>
      <c r="L27" s="7">
        <v>7</v>
      </c>
      <c r="M27" s="7">
        <v>3</v>
      </c>
      <c r="N27" s="7">
        <v>2</v>
      </c>
      <c r="O27" s="7" t="s">
        <v>43</v>
      </c>
      <c r="P27" s="7" t="s">
        <v>43</v>
      </c>
      <c r="Q27" s="7">
        <v>2</v>
      </c>
      <c r="R27" s="7">
        <v>1</v>
      </c>
      <c r="S27" s="66">
        <v>32</v>
      </c>
      <c r="T27" s="65">
        <v>12</v>
      </c>
      <c r="U27" s="21" t="s">
        <v>45</v>
      </c>
    </row>
    <row r="28" spans="1:21" ht="12.75">
      <c r="A28" s="8" t="s">
        <v>93</v>
      </c>
      <c r="B28" s="4" t="s">
        <v>15</v>
      </c>
      <c r="C28" s="6">
        <v>13</v>
      </c>
      <c r="D28" s="18" t="s">
        <v>22</v>
      </c>
      <c r="E28" s="45" t="s">
        <v>13</v>
      </c>
      <c r="F28" s="45" t="s">
        <v>13</v>
      </c>
      <c r="G28" s="18" t="s">
        <v>169</v>
      </c>
      <c r="H28" s="18" t="s">
        <v>197</v>
      </c>
      <c r="I28" s="18" t="s">
        <v>43</v>
      </c>
      <c r="J28" s="30">
        <v>1</v>
      </c>
      <c r="K28" s="7" t="s">
        <v>43</v>
      </c>
      <c r="L28" s="7">
        <v>1</v>
      </c>
      <c r="M28" s="7">
        <v>3</v>
      </c>
      <c r="N28" s="7">
        <v>8</v>
      </c>
      <c r="O28" s="7">
        <v>2</v>
      </c>
      <c r="P28" s="7" t="s">
        <v>43</v>
      </c>
      <c r="Q28" s="7" t="s">
        <v>43</v>
      </c>
      <c r="R28" s="7">
        <v>1</v>
      </c>
      <c r="S28" s="66">
        <v>30</v>
      </c>
      <c r="T28" s="65">
        <v>3</v>
      </c>
      <c r="U28" s="22" t="s">
        <v>103</v>
      </c>
    </row>
    <row r="29" spans="1:21" ht="12.75">
      <c r="A29" s="8" t="s">
        <v>94</v>
      </c>
      <c r="B29" s="4"/>
      <c r="C29" s="6">
        <v>11</v>
      </c>
      <c r="D29" s="18" t="s">
        <v>31</v>
      </c>
      <c r="E29" s="45" t="s">
        <v>17</v>
      </c>
      <c r="F29" s="45" t="s">
        <v>104</v>
      </c>
      <c r="G29" s="18" t="s">
        <v>106</v>
      </c>
      <c r="H29" s="18" t="s">
        <v>142</v>
      </c>
      <c r="I29" s="18" t="s">
        <v>43</v>
      </c>
      <c r="J29" s="30">
        <v>4</v>
      </c>
      <c r="K29" s="7">
        <v>2</v>
      </c>
      <c r="L29" s="7">
        <v>6</v>
      </c>
      <c r="M29" s="7">
        <v>3</v>
      </c>
      <c r="N29" s="7">
        <v>2</v>
      </c>
      <c r="O29" s="7">
        <v>3</v>
      </c>
      <c r="P29" s="7" t="s">
        <v>43</v>
      </c>
      <c r="Q29" s="7" t="s">
        <v>43</v>
      </c>
      <c r="R29" s="7">
        <v>1</v>
      </c>
      <c r="S29" s="66">
        <v>26</v>
      </c>
      <c r="T29" s="65">
        <v>15</v>
      </c>
      <c r="U29" s="21" t="s">
        <v>45</v>
      </c>
    </row>
    <row r="30" spans="1:21" ht="13.5" thickBot="1">
      <c r="A30" s="8" t="s">
        <v>95</v>
      </c>
      <c r="B30" s="4"/>
      <c r="C30" s="6">
        <v>0</v>
      </c>
      <c r="D30" s="18" t="s">
        <v>27</v>
      </c>
      <c r="E30" s="45" t="s">
        <v>16</v>
      </c>
      <c r="F30" s="45" t="s">
        <v>19</v>
      </c>
      <c r="G30" s="18" t="s">
        <v>19</v>
      </c>
      <c r="H30" s="18" t="s">
        <v>107</v>
      </c>
      <c r="I30" s="18" t="s">
        <v>43</v>
      </c>
      <c r="J30" s="30">
        <v>3</v>
      </c>
      <c r="K30" s="7" t="s">
        <v>43</v>
      </c>
      <c r="L30" s="7">
        <v>3</v>
      </c>
      <c r="M30" s="7" t="s">
        <v>43</v>
      </c>
      <c r="N30" s="7">
        <v>3</v>
      </c>
      <c r="O30" s="7" t="s">
        <v>43</v>
      </c>
      <c r="P30" s="7" t="s">
        <v>43</v>
      </c>
      <c r="Q30" s="7" t="s">
        <v>43</v>
      </c>
      <c r="R30" s="7">
        <v>3</v>
      </c>
      <c r="S30" s="66">
        <v>17</v>
      </c>
      <c r="T30" s="65">
        <v>-4</v>
      </c>
      <c r="U30" s="21" t="s">
        <v>45</v>
      </c>
    </row>
    <row r="31" spans="1:20" ht="12.75">
      <c r="A31" s="11" t="s">
        <v>28</v>
      </c>
      <c r="B31" s="12"/>
      <c r="C31" s="13">
        <f>SUM(C5:C30)</f>
        <v>180</v>
      </c>
      <c r="D31" s="14" t="s">
        <v>225</v>
      </c>
      <c r="E31" s="14" t="s">
        <v>226</v>
      </c>
      <c r="F31" s="14" t="s">
        <v>177</v>
      </c>
      <c r="G31" s="14" t="s">
        <v>227</v>
      </c>
      <c r="H31" s="14" t="s">
        <v>228</v>
      </c>
      <c r="I31" s="14" t="s">
        <v>192</v>
      </c>
      <c r="J31" s="13">
        <f aca="true" t="shared" si="0" ref="J31:T31">SUM(J5:J30)</f>
        <v>70</v>
      </c>
      <c r="K31" s="13">
        <f t="shared" si="0"/>
        <v>27</v>
      </c>
      <c r="L31" s="13">
        <f t="shared" si="0"/>
        <v>97</v>
      </c>
      <c r="M31" s="13">
        <f t="shared" si="0"/>
        <v>49</v>
      </c>
      <c r="N31" s="13">
        <f t="shared" si="0"/>
        <v>59</v>
      </c>
      <c r="O31" s="13">
        <f t="shared" si="0"/>
        <v>37</v>
      </c>
      <c r="P31" s="13">
        <f t="shared" si="0"/>
        <v>1</v>
      </c>
      <c r="Q31" s="13">
        <f t="shared" si="0"/>
        <v>19</v>
      </c>
      <c r="R31" s="13">
        <f t="shared" si="0"/>
        <v>46</v>
      </c>
      <c r="S31" s="13">
        <f t="shared" si="0"/>
        <v>506</v>
      </c>
      <c r="T31" s="13">
        <f t="shared" si="0"/>
        <v>168</v>
      </c>
    </row>
    <row r="32" spans="1:20" ht="12.75">
      <c r="A32" s="9" t="s">
        <v>29</v>
      </c>
      <c r="B32" s="10"/>
      <c r="C32" s="16">
        <f>C31/$B$34</f>
        <v>7.826086956521739</v>
      </c>
      <c r="D32" s="17">
        <f>51/109</f>
        <v>0.46788990825688076</v>
      </c>
      <c r="E32" s="46">
        <f>40/77</f>
        <v>0.5194805194805194</v>
      </c>
      <c r="F32" s="46">
        <f>11/32</f>
        <v>0.34375</v>
      </c>
      <c r="G32" s="17">
        <f>20/93</f>
        <v>0.21505376344086022</v>
      </c>
      <c r="H32" s="17">
        <f>71/202</f>
        <v>0.35148514851485146</v>
      </c>
      <c r="I32" s="17">
        <f>18/23</f>
        <v>0.782608695652174</v>
      </c>
      <c r="J32" s="16">
        <f aca="true" t="shared" si="1" ref="J32:R32">J31/$B$34</f>
        <v>3.0434782608695654</v>
      </c>
      <c r="K32" s="16">
        <f t="shared" si="1"/>
        <v>1.173913043478261</v>
      </c>
      <c r="L32" s="16">
        <f t="shared" si="1"/>
        <v>4.217391304347826</v>
      </c>
      <c r="M32" s="16">
        <f t="shared" si="1"/>
        <v>2.130434782608696</v>
      </c>
      <c r="N32" s="16">
        <f t="shared" si="1"/>
        <v>2.5652173913043477</v>
      </c>
      <c r="O32" s="16">
        <f t="shared" si="1"/>
        <v>1.608695652173913</v>
      </c>
      <c r="P32" s="16">
        <f t="shared" si="1"/>
        <v>0.043478260869565216</v>
      </c>
      <c r="Q32" s="16">
        <f t="shared" si="1"/>
        <v>0.8260869565217391</v>
      </c>
      <c r="R32" s="16">
        <f t="shared" si="1"/>
        <v>2</v>
      </c>
      <c r="S32" s="16">
        <f>S31/$B$34</f>
        <v>22</v>
      </c>
      <c r="T32" s="16">
        <f>T31/$B$34</f>
        <v>7.304347826086956</v>
      </c>
    </row>
    <row r="34" spans="1:2" ht="12.75">
      <c r="A34" s="5" t="s">
        <v>30</v>
      </c>
      <c r="B34" s="64">
        <v>23</v>
      </c>
    </row>
  </sheetData>
  <sheetProtection/>
  <mergeCells count="22">
    <mergeCell ref="U2:U3"/>
    <mergeCell ref="H2:H3"/>
    <mergeCell ref="I2:I3"/>
    <mergeCell ref="S2:S3"/>
    <mergeCell ref="F2:F3"/>
    <mergeCell ref="T2:T3"/>
    <mergeCell ref="E2:E3"/>
    <mergeCell ref="O2:O3"/>
    <mergeCell ref="P2:P3"/>
    <mergeCell ref="Q2:Q3"/>
    <mergeCell ref="G2:G3"/>
    <mergeCell ref="R2:R3"/>
    <mergeCell ref="A1:T1"/>
    <mergeCell ref="A2:A3"/>
    <mergeCell ref="B2:B3"/>
    <mergeCell ref="C2:C3"/>
    <mergeCell ref="D2:D3"/>
    <mergeCell ref="A4:D4"/>
    <mergeCell ref="G4:U4"/>
    <mergeCell ref="J2:L2"/>
    <mergeCell ref="M2:M3"/>
    <mergeCell ref="N2:N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ignoredErrors>
    <ignoredError sqref="D6 H6 H28 F31" twoDigitTextYear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D33" sqref="D33"/>
    </sheetView>
  </sheetViews>
  <sheetFormatPr defaultColWidth="11.421875" defaultRowHeight="12.75"/>
  <cols>
    <col min="1" max="1" width="22.8515625" style="1" bestFit="1" customWidth="1"/>
    <col min="2" max="2" width="6.7109375" style="0" bestFit="1" customWidth="1"/>
    <col min="3" max="3" width="7.140625" style="0" bestFit="1" customWidth="1"/>
    <col min="4" max="4" width="6.7109375" style="0" bestFit="1" customWidth="1"/>
    <col min="5" max="6" width="6.7109375" style="0" customWidth="1"/>
    <col min="7" max="7" width="6.7109375" style="0" bestFit="1" customWidth="1"/>
    <col min="8" max="8" width="7.57421875" style="0" bestFit="1" customWidth="1"/>
    <col min="9" max="9" width="6.28125" style="0" bestFit="1" customWidth="1"/>
    <col min="10" max="11" width="7.28125" style="0" bestFit="1" customWidth="1"/>
    <col min="12" max="12" width="7.57421875" style="0" bestFit="1" customWidth="1"/>
    <col min="13" max="13" width="7.8515625" style="0" bestFit="1" customWidth="1"/>
    <col min="14" max="15" width="7.28125" style="0" bestFit="1" customWidth="1"/>
    <col min="16" max="16" width="8.57421875" style="0" bestFit="1" customWidth="1"/>
    <col min="17" max="17" width="8.28125" style="0" bestFit="1" customWidth="1"/>
    <col min="18" max="18" width="9.28125" style="0" bestFit="1" customWidth="1"/>
    <col min="19" max="19" width="8.57421875" style="0" bestFit="1" customWidth="1"/>
    <col min="20" max="20" width="10.7109375" style="0" bestFit="1" customWidth="1"/>
    <col min="21" max="21" width="9.421875" style="0" bestFit="1" customWidth="1"/>
  </cols>
  <sheetData>
    <row r="1" spans="1:20" ht="17.25">
      <c r="A1" s="84" t="s">
        <v>36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1" s="1" customFormat="1" ht="12.75" customHeight="1">
      <c r="A2" s="82" t="s">
        <v>0</v>
      </c>
      <c r="B2" s="113" t="s">
        <v>2</v>
      </c>
      <c r="C2" s="82" t="s">
        <v>1</v>
      </c>
      <c r="D2" s="82" t="s">
        <v>37</v>
      </c>
      <c r="E2" s="119" t="s">
        <v>37</v>
      </c>
      <c r="F2" s="119" t="s">
        <v>37</v>
      </c>
      <c r="G2" s="82" t="s">
        <v>39</v>
      </c>
      <c r="H2" s="113" t="s">
        <v>38</v>
      </c>
      <c r="I2" s="82" t="s">
        <v>3</v>
      </c>
      <c r="J2" s="115" t="s">
        <v>4</v>
      </c>
      <c r="K2" s="115"/>
      <c r="L2" s="115"/>
      <c r="M2" s="82" t="s">
        <v>5</v>
      </c>
      <c r="N2" s="82" t="s">
        <v>6</v>
      </c>
      <c r="O2" s="82" t="s">
        <v>7</v>
      </c>
      <c r="P2" s="82" t="s">
        <v>8</v>
      </c>
      <c r="Q2" s="82" t="s">
        <v>9</v>
      </c>
      <c r="R2" s="82" t="s">
        <v>40</v>
      </c>
      <c r="S2" s="82" t="s">
        <v>41</v>
      </c>
      <c r="T2" s="82" t="s">
        <v>10</v>
      </c>
      <c r="U2" s="82" t="s">
        <v>44</v>
      </c>
    </row>
    <row r="3" spans="1:21" ht="12.75">
      <c r="A3" s="83"/>
      <c r="B3" s="114"/>
      <c r="C3" s="83"/>
      <c r="D3" s="83"/>
      <c r="E3" s="120"/>
      <c r="F3" s="120"/>
      <c r="G3" s="83"/>
      <c r="H3" s="114"/>
      <c r="I3" s="83"/>
      <c r="J3" s="2" t="s">
        <v>11</v>
      </c>
      <c r="K3" s="2" t="s">
        <v>12</v>
      </c>
      <c r="L3" s="2" t="s">
        <v>38</v>
      </c>
      <c r="M3" s="83"/>
      <c r="N3" s="83"/>
      <c r="O3" s="83"/>
      <c r="P3" s="83"/>
      <c r="Q3" s="83"/>
      <c r="R3" s="83"/>
      <c r="S3" s="83"/>
      <c r="T3" s="83"/>
      <c r="U3" s="83"/>
    </row>
    <row r="4" spans="1:21" ht="11.25" customHeight="1">
      <c r="A4" s="116"/>
      <c r="B4" s="117"/>
      <c r="C4" s="117"/>
      <c r="D4" s="118"/>
      <c r="E4" s="43" t="s">
        <v>7</v>
      </c>
      <c r="F4" s="43" t="s">
        <v>56</v>
      </c>
      <c r="G4" s="116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8"/>
    </row>
    <row r="5" spans="1:21" ht="12.75">
      <c r="A5" s="2" t="s">
        <v>70</v>
      </c>
      <c r="B5" s="7" t="s">
        <v>15</v>
      </c>
      <c r="C5" s="6">
        <v>20</v>
      </c>
      <c r="D5" s="15" t="s">
        <v>65</v>
      </c>
      <c r="E5" s="44" t="s">
        <v>31</v>
      </c>
      <c r="F5" s="44" t="s">
        <v>24</v>
      </c>
      <c r="G5" s="15" t="s">
        <v>21</v>
      </c>
      <c r="H5" s="15" t="s">
        <v>102</v>
      </c>
      <c r="I5" s="15" t="s">
        <v>42</v>
      </c>
      <c r="J5" s="6">
        <v>4</v>
      </c>
      <c r="K5" s="6">
        <v>6</v>
      </c>
      <c r="L5" s="6">
        <v>10</v>
      </c>
      <c r="M5" s="6">
        <v>2</v>
      </c>
      <c r="N5" s="6" t="s">
        <v>43</v>
      </c>
      <c r="O5" s="6">
        <v>1</v>
      </c>
      <c r="P5" s="6" t="s">
        <v>43</v>
      </c>
      <c r="Q5" s="6">
        <v>2</v>
      </c>
      <c r="R5" s="6">
        <v>4</v>
      </c>
      <c r="S5" s="6">
        <v>34</v>
      </c>
      <c r="T5" s="6">
        <v>31</v>
      </c>
      <c r="U5" s="21" t="s">
        <v>45</v>
      </c>
    </row>
    <row r="6" spans="1:21" ht="12.75">
      <c r="A6" s="2" t="s">
        <v>71</v>
      </c>
      <c r="B6" s="4" t="s">
        <v>15</v>
      </c>
      <c r="C6" s="6">
        <v>13</v>
      </c>
      <c r="D6" s="18" t="s">
        <v>112</v>
      </c>
      <c r="E6" s="45" t="s">
        <v>62</v>
      </c>
      <c r="F6" s="45" t="s">
        <v>113</v>
      </c>
      <c r="G6" s="18" t="s">
        <v>16</v>
      </c>
      <c r="H6" s="18" t="s">
        <v>114</v>
      </c>
      <c r="I6" s="18" t="s">
        <v>24</v>
      </c>
      <c r="J6" s="30">
        <v>6</v>
      </c>
      <c r="K6" s="7">
        <v>6</v>
      </c>
      <c r="L6" s="7">
        <v>12</v>
      </c>
      <c r="M6" s="7">
        <v>3</v>
      </c>
      <c r="N6" s="7">
        <v>3</v>
      </c>
      <c r="O6" s="7">
        <v>3</v>
      </c>
      <c r="P6" s="7">
        <v>2</v>
      </c>
      <c r="Q6" s="7">
        <v>3</v>
      </c>
      <c r="R6" s="7">
        <v>1</v>
      </c>
      <c r="S6" s="66">
        <v>32</v>
      </c>
      <c r="T6" s="65">
        <v>20</v>
      </c>
      <c r="U6" s="22" t="s">
        <v>103</v>
      </c>
    </row>
    <row r="7" spans="1:21" ht="12.75">
      <c r="A7" s="2" t="s">
        <v>72</v>
      </c>
      <c r="B7" s="4" t="s">
        <v>15</v>
      </c>
      <c r="C7" s="6">
        <v>13</v>
      </c>
      <c r="D7" s="18" t="s">
        <v>119</v>
      </c>
      <c r="E7" s="45" t="s">
        <v>20</v>
      </c>
      <c r="F7" s="45" t="s">
        <v>22</v>
      </c>
      <c r="G7" s="18" t="s">
        <v>43</v>
      </c>
      <c r="H7" s="18" t="s">
        <v>119</v>
      </c>
      <c r="I7" s="18" t="s">
        <v>13</v>
      </c>
      <c r="J7" s="30">
        <v>11</v>
      </c>
      <c r="K7" s="7">
        <v>5</v>
      </c>
      <c r="L7" s="7">
        <v>16</v>
      </c>
      <c r="M7" s="7">
        <v>2</v>
      </c>
      <c r="N7" s="7">
        <v>4</v>
      </c>
      <c r="O7" s="7">
        <v>3</v>
      </c>
      <c r="P7" s="7" t="s">
        <v>43</v>
      </c>
      <c r="Q7" s="7">
        <v>3</v>
      </c>
      <c r="R7" s="7">
        <v>4</v>
      </c>
      <c r="S7" s="66">
        <v>37</v>
      </c>
      <c r="T7" s="65">
        <v>25</v>
      </c>
      <c r="U7" s="21" t="s">
        <v>45</v>
      </c>
    </row>
    <row r="8" spans="1:21" ht="12" customHeight="1">
      <c r="A8" s="3" t="s">
        <v>73</v>
      </c>
      <c r="B8" s="4" t="s">
        <v>15</v>
      </c>
      <c r="C8" s="6">
        <v>6</v>
      </c>
      <c r="D8" s="18" t="s">
        <v>129</v>
      </c>
      <c r="E8" s="45" t="s">
        <v>130</v>
      </c>
      <c r="F8" s="45" t="s">
        <v>23</v>
      </c>
      <c r="G8" s="18" t="s">
        <v>43</v>
      </c>
      <c r="H8" s="18" t="s">
        <v>129</v>
      </c>
      <c r="I8" s="18" t="s">
        <v>19</v>
      </c>
      <c r="J8" s="30">
        <v>4</v>
      </c>
      <c r="K8" s="7">
        <v>4</v>
      </c>
      <c r="L8" s="7">
        <v>8</v>
      </c>
      <c r="M8" s="7" t="s">
        <v>43</v>
      </c>
      <c r="N8" s="7">
        <v>2</v>
      </c>
      <c r="O8" s="7">
        <v>4</v>
      </c>
      <c r="P8" s="7">
        <v>1</v>
      </c>
      <c r="Q8" s="7">
        <v>2</v>
      </c>
      <c r="R8" s="7">
        <v>5</v>
      </c>
      <c r="S8" s="66">
        <v>24</v>
      </c>
      <c r="T8" s="65">
        <v>6</v>
      </c>
      <c r="U8" s="22" t="s">
        <v>103</v>
      </c>
    </row>
    <row r="9" spans="1:21" ht="12.75">
      <c r="A9" s="2" t="s">
        <v>74</v>
      </c>
      <c r="B9" s="4" t="s">
        <v>15</v>
      </c>
      <c r="C9" s="6">
        <v>17</v>
      </c>
      <c r="D9" s="18" t="s">
        <v>132</v>
      </c>
      <c r="E9" s="45" t="s">
        <v>133</v>
      </c>
      <c r="F9" s="45" t="s">
        <v>23</v>
      </c>
      <c r="G9" s="18" t="s">
        <v>43</v>
      </c>
      <c r="H9" s="18" t="s">
        <v>132</v>
      </c>
      <c r="I9" s="18" t="s">
        <v>25</v>
      </c>
      <c r="J9" s="30">
        <v>4</v>
      </c>
      <c r="K9" s="7">
        <v>1</v>
      </c>
      <c r="L9" s="7">
        <v>5</v>
      </c>
      <c r="M9" s="7">
        <v>3</v>
      </c>
      <c r="N9" s="7">
        <v>1</v>
      </c>
      <c r="O9" s="7">
        <v>6</v>
      </c>
      <c r="P9" s="7" t="s">
        <v>43</v>
      </c>
      <c r="Q9" s="7">
        <v>4</v>
      </c>
      <c r="R9" s="7">
        <v>2</v>
      </c>
      <c r="S9" s="66">
        <v>30</v>
      </c>
      <c r="T9" s="65">
        <v>24</v>
      </c>
      <c r="U9" s="21" t="s">
        <v>45</v>
      </c>
    </row>
    <row r="10" spans="1:21" ht="12.75">
      <c r="A10" s="2" t="s">
        <v>75</v>
      </c>
      <c r="B10" s="72" t="s">
        <v>152</v>
      </c>
      <c r="C10" s="72"/>
      <c r="D10" s="73"/>
      <c r="E10" s="52"/>
      <c r="F10" s="52"/>
      <c r="G10" s="73"/>
      <c r="H10" s="20"/>
      <c r="I10" s="73"/>
      <c r="J10" s="72"/>
      <c r="K10" s="72"/>
      <c r="L10" s="19"/>
      <c r="M10" s="72"/>
      <c r="N10" s="72"/>
      <c r="O10" s="72"/>
      <c r="P10" s="72"/>
      <c r="Q10" s="72"/>
      <c r="R10" s="72"/>
      <c r="S10" s="72"/>
      <c r="T10" s="72"/>
      <c r="U10" s="21" t="s">
        <v>45</v>
      </c>
    </row>
    <row r="11" spans="1:21" ht="12.75">
      <c r="A11" s="2" t="s">
        <v>76</v>
      </c>
      <c r="B11" s="4" t="s">
        <v>15</v>
      </c>
      <c r="C11" s="6">
        <v>10</v>
      </c>
      <c r="D11" s="18" t="s">
        <v>114</v>
      </c>
      <c r="E11" s="45" t="s">
        <v>131</v>
      </c>
      <c r="F11" s="45" t="s">
        <v>26</v>
      </c>
      <c r="G11" s="18" t="s">
        <v>43</v>
      </c>
      <c r="H11" s="18" t="s">
        <v>114</v>
      </c>
      <c r="I11" s="18" t="s">
        <v>43</v>
      </c>
      <c r="J11" s="30">
        <v>9</v>
      </c>
      <c r="K11" s="7">
        <v>7</v>
      </c>
      <c r="L11" s="7">
        <v>16</v>
      </c>
      <c r="M11" s="7">
        <v>3</v>
      </c>
      <c r="N11" s="7">
        <v>3</v>
      </c>
      <c r="O11" s="7" t="s">
        <v>43</v>
      </c>
      <c r="P11" s="7">
        <v>1</v>
      </c>
      <c r="Q11" s="7" t="s">
        <v>43</v>
      </c>
      <c r="R11" s="7">
        <v>2</v>
      </c>
      <c r="S11" s="66">
        <v>32</v>
      </c>
      <c r="T11" s="65">
        <v>18</v>
      </c>
      <c r="U11" s="21" t="s">
        <v>45</v>
      </c>
    </row>
    <row r="12" spans="1:21" ht="12.75">
      <c r="A12" s="2" t="s">
        <v>77</v>
      </c>
      <c r="B12" s="76"/>
      <c r="C12" s="76"/>
      <c r="D12" s="77"/>
      <c r="E12" s="78"/>
      <c r="F12" s="78"/>
      <c r="G12" s="77"/>
      <c r="H12" s="77"/>
      <c r="I12" s="77"/>
      <c r="J12" s="76"/>
      <c r="K12" s="76"/>
      <c r="L12" s="79"/>
      <c r="M12" s="76"/>
      <c r="N12" s="76"/>
      <c r="O12" s="76"/>
      <c r="P12" s="76"/>
      <c r="Q12" s="76"/>
      <c r="R12" s="76"/>
      <c r="S12" s="76"/>
      <c r="T12" s="76"/>
      <c r="U12" s="80"/>
    </row>
    <row r="13" spans="1:21" ht="12.75">
      <c r="A13" s="2" t="s">
        <v>78</v>
      </c>
      <c r="B13" s="4" t="s">
        <v>15</v>
      </c>
      <c r="C13" s="6">
        <v>8</v>
      </c>
      <c r="D13" s="18" t="s">
        <v>25</v>
      </c>
      <c r="E13" s="45" t="s">
        <v>24</v>
      </c>
      <c r="F13" s="45" t="s">
        <v>19</v>
      </c>
      <c r="G13" s="18" t="s">
        <v>43</v>
      </c>
      <c r="H13" s="18" t="s">
        <v>25</v>
      </c>
      <c r="I13" s="18" t="s">
        <v>22</v>
      </c>
      <c r="J13" s="30">
        <v>7</v>
      </c>
      <c r="K13" s="7">
        <v>2</v>
      </c>
      <c r="L13" s="7">
        <v>9</v>
      </c>
      <c r="M13" s="7">
        <v>3</v>
      </c>
      <c r="N13" s="7">
        <v>2</v>
      </c>
      <c r="O13" s="7">
        <v>2</v>
      </c>
      <c r="P13" s="7">
        <v>1</v>
      </c>
      <c r="Q13" s="7">
        <v>2</v>
      </c>
      <c r="R13" s="7">
        <v>2</v>
      </c>
      <c r="S13" s="75">
        <v>28</v>
      </c>
      <c r="T13" s="65">
        <v>17</v>
      </c>
      <c r="U13" s="21" t="s">
        <v>45</v>
      </c>
    </row>
    <row r="14" spans="1:21" ht="12.75">
      <c r="A14" s="2" t="s">
        <v>79</v>
      </c>
      <c r="B14" s="4" t="s">
        <v>15</v>
      </c>
      <c r="C14" s="6">
        <v>6</v>
      </c>
      <c r="D14" s="18" t="s">
        <v>139</v>
      </c>
      <c r="E14" s="45" t="s">
        <v>27</v>
      </c>
      <c r="F14" s="45" t="s">
        <v>104</v>
      </c>
      <c r="G14" s="18" t="s">
        <v>43</v>
      </c>
      <c r="H14" s="18" t="s">
        <v>139</v>
      </c>
      <c r="I14" s="18" t="s">
        <v>17</v>
      </c>
      <c r="J14" s="30">
        <v>6</v>
      </c>
      <c r="K14" s="7">
        <v>1</v>
      </c>
      <c r="L14" s="7">
        <v>7</v>
      </c>
      <c r="M14" s="7">
        <v>1</v>
      </c>
      <c r="N14" s="7" t="s">
        <v>43</v>
      </c>
      <c r="O14" s="7">
        <v>1</v>
      </c>
      <c r="P14" s="7" t="s">
        <v>43</v>
      </c>
      <c r="Q14" s="7">
        <v>1</v>
      </c>
      <c r="R14" s="7">
        <v>5</v>
      </c>
      <c r="S14" s="66">
        <v>19</v>
      </c>
      <c r="T14" s="65">
        <v>11</v>
      </c>
      <c r="U14" s="21" t="s">
        <v>45</v>
      </c>
    </row>
    <row r="15" spans="1:21" ht="12.75" customHeight="1">
      <c r="A15" s="3" t="s">
        <v>80</v>
      </c>
      <c r="B15" s="4" t="s">
        <v>15</v>
      </c>
      <c r="C15" s="6">
        <v>20</v>
      </c>
      <c r="D15" s="18" t="s">
        <v>132</v>
      </c>
      <c r="E15" s="45" t="s">
        <v>24</v>
      </c>
      <c r="F15" s="45" t="s">
        <v>127</v>
      </c>
      <c r="G15" s="18" t="s">
        <v>19</v>
      </c>
      <c r="H15" s="18" t="s">
        <v>149</v>
      </c>
      <c r="I15" s="18" t="s">
        <v>150</v>
      </c>
      <c r="J15" s="30">
        <v>9</v>
      </c>
      <c r="K15" s="7">
        <v>6</v>
      </c>
      <c r="L15" s="7">
        <v>15</v>
      </c>
      <c r="M15" s="7">
        <v>2</v>
      </c>
      <c r="N15" s="7">
        <v>1</v>
      </c>
      <c r="O15" s="7">
        <v>2</v>
      </c>
      <c r="P15" s="7">
        <v>2</v>
      </c>
      <c r="Q15" s="7">
        <v>6</v>
      </c>
      <c r="R15" s="7">
        <v>5</v>
      </c>
      <c r="S15" s="66">
        <v>33</v>
      </c>
      <c r="T15" s="65">
        <v>33</v>
      </c>
      <c r="U15" s="21" t="s">
        <v>45</v>
      </c>
    </row>
    <row r="16" spans="1:21" ht="12.75">
      <c r="A16" s="2" t="s">
        <v>81</v>
      </c>
      <c r="B16" s="72" t="s">
        <v>153</v>
      </c>
      <c r="C16" s="72"/>
      <c r="D16" s="73"/>
      <c r="E16" s="52"/>
      <c r="F16" s="52"/>
      <c r="G16" s="73"/>
      <c r="H16" s="20"/>
      <c r="I16" s="73"/>
      <c r="J16" s="72"/>
      <c r="K16" s="72"/>
      <c r="L16" s="19"/>
      <c r="M16" s="72"/>
      <c r="N16" s="72"/>
      <c r="O16" s="72"/>
      <c r="P16" s="72"/>
      <c r="Q16" s="72"/>
      <c r="R16" s="72"/>
      <c r="S16" s="72"/>
      <c r="T16" s="72"/>
      <c r="U16" s="21" t="s">
        <v>45</v>
      </c>
    </row>
    <row r="17" spans="1:21" ht="12.75">
      <c r="A17" s="2" t="s">
        <v>82</v>
      </c>
      <c r="B17" s="4" t="s">
        <v>15</v>
      </c>
      <c r="C17" s="6">
        <v>8</v>
      </c>
      <c r="D17" s="18" t="s">
        <v>169</v>
      </c>
      <c r="E17" s="45" t="s">
        <v>14</v>
      </c>
      <c r="F17" s="45" t="s">
        <v>139</v>
      </c>
      <c r="G17" s="18" t="s">
        <v>43</v>
      </c>
      <c r="H17" s="18" t="s">
        <v>169</v>
      </c>
      <c r="I17" s="18" t="s">
        <v>17</v>
      </c>
      <c r="J17" s="30">
        <v>4</v>
      </c>
      <c r="K17" s="7">
        <v>2</v>
      </c>
      <c r="L17" s="7">
        <v>6</v>
      </c>
      <c r="M17" s="7">
        <v>2</v>
      </c>
      <c r="N17" s="7">
        <v>1</v>
      </c>
      <c r="O17" s="7">
        <v>3</v>
      </c>
      <c r="P17" s="7">
        <v>2</v>
      </c>
      <c r="Q17" s="7">
        <v>3</v>
      </c>
      <c r="R17" s="7">
        <v>5</v>
      </c>
      <c r="S17" s="66">
        <v>24</v>
      </c>
      <c r="T17" s="65">
        <v>14</v>
      </c>
      <c r="U17" s="21" t="s">
        <v>45</v>
      </c>
    </row>
    <row r="18" spans="1:21" ht="12.75" customHeight="1">
      <c r="A18" s="3" t="s">
        <v>83</v>
      </c>
      <c r="B18" s="4" t="s">
        <v>15</v>
      </c>
      <c r="C18" s="6">
        <v>16</v>
      </c>
      <c r="D18" s="18" t="s">
        <v>61</v>
      </c>
      <c r="E18" s="45" t="s">
        <v>25</v>
      </c>
      <c r="F18" s="45" t="s">
        <v>117</v>
      </c>
      <c r="G18" s="18" t="s">
        <v>19</v>
      </c>
      <c r="H18" s="18" t="s">
        <v>109</v>
      </c>
      <c r="I18" s="18" t="s">
        <v>31</v>
      </c>
      <c r="J18" s="30">
        <v>10</v>
      </c>
      <c r="K18" s="7">
        <v>5</v>
      </c>
      <c r="L18" s="7">
        <v>15</v>
      </c>
      <c r="M18" s="7">
        <v>5</v>
      </c>
      <c r="N18" s="7">
        <v>3</v>
      </c>
      <c r="O18" s="7">
        <v>4</v>
      </c>
      <c r="P18" s="7">
        <v>2</v>
      </c>
      <c r="Q18" s="7">
        <v>3</v>
      </c>
      <c r="R18" s="7">
        <v>3</v>
      </c>
      <c r="S18" s="66">
        <v>31</v>
      </c>
      <c r="T18" s="65">
        <v>32</v>
      </c>
      <c r="U18" s="22" t="s">
        <v>103</v>
      </c>
    </row>
    <row r="19" spans="1:21" ht="12.75" customHeight="1">
      <c r="A19" s="3" t="s">
        <v>84</v>
      </c>
      <c r="B19" s="4" t="s">
        <v>15</v>
      </c>
      <c r="C19" s="6">
        <v>14</v>
      </c>
      <c r="D19" s="18" t="s">
        <v>125</v>
      </c>
      <c r="E19" s="45" t="s">
        <v>23</v>
      </c>
      <c r="F19" s="45" t="s">
        <v>31</v>
      </c>
      <c r="G19" s="18" t="s">
        <v>21</v>
      </c>
      <c r="H19" s="18" t="s">
        <v>119</v>
      </c>
      <c r="I19" s="18" t="s">
        <v>13</v>
      </c>
      <c r="J19" s="30">
        <v>6</v>
      </c>
      <c r="K19" s="7">
        <v>2</v>
      </c>
      <c r="L19" s="7">
        <v>8</v>
      </c>
      <c r="M19" s="7">
        <v>4</v>
      </c>
      <c r="N19" s="7">
        <v>4</v>
      </c>
      <c r="O19" s="7">
        <v>2</v>
      </c>
      <c r="P19" s="7" t="s">
        <v>43</v>
      </c>
      <c r="Q19" s="7">
        <v>2</v>
      </c>
      <c r="R19" s="7">
        <v>3</v>
      </c>
      <c r="S19" s="66">
        <v>36</v>
      </c>
      <c r="T19" s="65">
        <v>19</v>
      </c>
      <c r="U19" s="22" t="s">
        <v>103</v>
      </c>
    </row>
    <row r="20" spans="1:21" ht="12.75">
      <c r="A20" s="2" t="s">
        <v>85</v>
      </c>
      <c r="B20" s="4" t="s">
        <v>15</v>
      </c>
      <c r="C20" s="6">
        <v>5</v>
      </c>
      <c r="D20" s="18" t="s">
        <v>18</v>
      </c>
      <c r="E20" s="45" t="s">
        <v>22</v>
      </c>
      <c r="F20" s="45" t="s">
        <v>19</v>
      </c>
      <c r="G20" s="18" t="s">
        <v>43</v>
      </c>
      <c r="H20" s="18" t="s">
        <v>18</v>
      </c>
      <c r="I20" s="18" t="s">
        <v>13</v>
      </c>
      <c r="J20" s="30">
        <v>1</v>
      </c>
      <c r="K20" s="7">
        <v>3</v>
      </c>
      <c r="L20" s="7">
        <v>4</v>
      </c>
      <c r="M20" s="7">
        <v>1</v>
      </c>
      <c r="N20" s="7">
        <v>1</v>
      </c>
      <c r="O20" s="7">
        <v>1</v>
      </c>
      <c r="P20" s="7" t="s">
        <v>43</v>
      </c>
      <c r="Q20" s="7">
        <v>1</v>
      </c>
      <c r="R20" s="7">
        <v>3</v>
      </c>
      <c r="S20" s="66">
        <v>19</v>
      </c>
      <c r="T20" s="65">
        <v>6</v>
      </c>
      <c r="U20" s="21" t="s">
        <v>45</v>
      </c>
    </row>
    <row r="21" spans="1:21" ht="12.75">
      <c r="A21" s="2" t="s">
        <v>86</v>
      </c>
      <c r="B21" s="4" t="s">
        <v>15</v>
      </c>
      <c r="C21" s="6">
        <v>19</v>
      </c>
      <c r="D21" s="18" t="s">
        <v>172</v>
      </c>
      <c r="E21" s="45" t="s">
        <v>22</v>
      </c>
      <c r="F21" s="45" t="s">
        <v>115</v>
      </c>
      <c r="G21" s="18" t="s">
        <v>21</v>
      </c>
      <c r="H21" s="18" t="s">
        <v>160</v>
      </c>
      <c r="I21" s="18" t="s">
        <v>17</v>
      </c>
      <c r="J21" s="30">
        <v>9</v>
      </c>
      <c r="K21" s="7">
        <v>5</v>
      </c>
      <c r="L21" s="7">
        <v>14</v>
      </c>
      <c r="M21" s="7" t="s">
        <v>43</v>
      </c>
      <c r="N21" s="7">
        <v>5</v>
      </c>
      <c r="O21" s="7">
        <v>2</v>
      </c>
      <c r="P21" s="7">
        <v>1</v>
      </c>
      <c r="Q21" s="7">
        <v>5</v>
      </c>
      <c r="R21" s="7">
        <v>5</v>
      </c>
      <c r="S21" s="66">
        <v>32</v>
      </c>
      <c r="T21" s="65">
        <v>24</v>
      </c>
      <c r="U21" s="22" t="s">
        <v>103</v>
      </c>
    </row>
    <row r="22" spans="1:21" ht="12.75">
      <c r="A22" s="2" t="s">
        <v>87</v>
      </c>
      <c r="B22" s="4" t="s">
        <v>15</v>
      </c>
      <c r="C22" s="6">
        <v>8</v>
      </c>
      <c r="D22" s="18" t="s">
        <v>131</v>
      </c>
      <c r="E22" s="45" t="s">
        <v>26</v>
      </c>
      <c r="F22" s="45" t="s">
        <v>24</v>
      </c>
      <c r="G22" s="18" t="s">
        <v>43</v>
      </c>
      <c r="H22" s="18" t="s">
        <v>131</v>
      </c>
      <c r="I22" s="18" t="s">
        <v>43</v>
      </c>
      <c r="J22" s="30">
        <v>3</v>
      </c>
      <c r="K22" s="7">
        <v>2</v>
      </c>
      <c r="L22" s="7">
        <v>5</v>
      </c>
      <c r="M22" s="7">
        <v>3</v>
      </c>
      <c r="N22" s="7">
        <v>1</v>
      </c>
      <c r="O22" s="7">
        <v>4</v>
      </c>
      <c r="P22" s="7">
        <v>2</v>
      </c>
      <c r="Q22" s="7" t="s">
        <v>43</v>
      </c>
      <c r="R22" s="7">
        <v>1</v>
      </c>
      <c r="S22" s="66">
        <v>23</v>
      </c>
      <c r="T22" s="65">
        <v>16</v>
      </c>
      <c r="U22" s="21" t="s">
        <v>45</v>
      </c>
    </row>
    <row r="23" spans="1:21" ht="12.75">
      <c r="A23" s="2" t="s">
        <v>88</v>
      </c>
      <c r="B23" s="4" t="s">
        <v>15</v>
      </c>
      <c r="C23" s="6">
        <v>19</v>
      </c>
      <c r="D23" s="18" t="s">
        <v>172</v>
      </c>
      <c r="E23" s="45" t="s">
        <v>142</v>
      </c>
      <c r="F23" s="45" t="s">
        <v>104</v>
      </c>
      <c r="G23" s="18" t="s">
        <v>43</v>
      </c>
      <c r="H23" s="18" t="s">
        <v>172</v>
      </c>
      <c r="I23" s="18" t="s">
        <v>54</v>
      </c>
      <c r="J23" s="30">
        <v>3</v>
      </c>
      <c r="K23" s="7">
        <v>6</v>
      </c>
      <c r="L23" s="7">
        <v>9</v>
      </c>
      <c r="M23" s="7">
        <v>3</v>
      </c>
      <c r="N23" s="7">
        <v>5</v>
      </c>
      <c r="O23" s="7">
        <v>1</v>
      </c>
      <c r="P23" s="7">
        <v>3</v>
      </c>
      <c r="Q23" s="7">
        <v>2</v>
      </c>
      <c r="R23" s="7">
        <v>4</v>
      </c>
      <c r="S23" s="66">
        <v>23</v>
      </c>
      <c r="T23" s="65">
        <v>23</v>
      </c>
      <c r="U23" s="21" t="s">
        <v>45</v>
      </c>
    </row>
    <row r="24" spans="1:21" ht="12.75">
      <c r="A24" s="2" t="s">
        <v>89</v>
      </c>
      <c r="B24" s="4" t="s">
        <v>15</v>
      </c>
      <c r="C24" s="6">
        <v>19</v>
      </c>
      <c r="D24" s="18" t="s">
        <v>149</v>
      </c>
      <c r="E24" s="45" t="s">
        <v>31</v>
      </c>
      <c r="F24" s="45" t="s">
        <v>120</v>
      </c>
      <c r="G24" s="18" t="s">
        <v>21</v>
      </c>
      <c r="H24" s="18" t="s">
        <v>187</v>
      </c>
      <c r="I24" s="18" t="s">
        <v>104</v>
      </c>
      <c r="J24" s="30">
        <v>7</v>
      </c>
      <c r="K24" s="7">
        <v>2</v>
      </c>
      <c r="L24" s="7">
        <v>9</v>
      </c>
      <c r="M24" s="7">
        <v>2</v>
      </c>
      <c r="N24" s="7">
        <v>5</v>
      </c>
      <c r="O24" s="7">
        <v>5</v>
      </c>
      <c r="P24" s="7">
        <v>1</v>
      </c>
      <c r="Q24" s="7">
        <v>2</v>
      </c>
      <c r="R24" s="7">
        <v>4</v>
      </c>
      <c r="S24" s="66">
        <v>35</v>
      </c>
      <c r="T24" s="65">
        <v>25</v>
      </c>
      <c r="U24" s="21" t="s">
        <v>45</v>
      </c>
    </row>
    <row r="25" spans="1:21" ht="12.75">
      <c r="A25" s="2" t="s">
        <v>90</v>
      </c>
      <c r="B25" s="76"/>
      <c r="C25" s="76"/>
      <c r="D25" s="77"/>
      <c r="E25" s="78"/>
      <c r="F25" s="78"/>
      <c r="G25" s="77"/>
      <c r="H25" s="77"/>
      <c r="I25" s="77"/>
      <c r="J25" s="76"/>
      <c r="K25" s="76"/>
      <c r="L25" s="79"/>
      <c r="M25" s="76"/>
      <c r="N25" s="76"/>
      <c r="O25" s="76"/>
      <c r="P25" s="76"/>
      <c r="Q25" s="76"/>
      <c r="R25" s="76"/>
      <c r="S25" s="76"/>
      <c r="T25" s="76"/>
      <c r="U25" s="80"/>
    </row>
    <row r="26" spans="1:21" ht="12.75">
      <c r="A26" s="8" t="s">
        <v>91</v>
      </c>
      <c r="B26" s="4" t="s">
        <v>15</v>
      </c>
      <c r="C26" s="6">
        <v>10</v>
      </c>
      <c r="D26" s="18" t="s">
        <v>131</v>
      </c>
      <c r="E26" s="45" t="s">
        <v>107</v>
      </c>
      <c r="F26" s="45" t="s">
        <v>31</v>
      </c>
      <c r="G26" s="18" t="s">
        <v>19</v>
      </c>
      <c r="H26" s="18" t="s">
        <v>121</v>
      </c>
      <c r="I26" s="18" t="s">
        <v>22</v>
      </c>
      <c r="J26" s="30">
        <v>4</v>
      </c>
      <c r="K26" s="7">
        <v>1</v>
      </c>
      <c r="L26" s="7">
        <v>5</v>
      </c>
      <c r="M26" s="7">
        <v>7</v>
      </c>
      <c r="N26" s="7">
        <v>2</v>
      </c>
      <c r="O26" s="7">
        <v>1</v>
      </c>
      <c r="P26" s="7">
        <v>2</v>
      </c>
      <c r="Q26" s="7">
        <v>3</v>
      </c>
      <c r="R26" s="7">
        <v>2</v>
      </c>
      <c r="S26" s="66">
        <v>29</v>
      </c>
      <c r="T26" s="65">
        <v>15</v>
      </c>
      <c r="U26" s="21" t="s">
        <v>45</v>
      </c>
    </row>
    <row r="27" spans="1:21" ht="12.75">
      <c r="A27" s="8" t="s">
        <v>92</v>
      </c>
      <c r="B27" s="4" t="s">
        <v>15</v>
      </c>
      <c r="C27" s="6">
        <v>9</v>
      </c>
      <c r="D27" s="18" t="s">
        <v>120</v>
      </c>
      <c r="E27" s="45" t="s">
        <v>22</v>
      </c>
      <c r="F27" s="45" t="s">
        <v>14</v>
      </c>
      <c r="G27" s="18" t="s">
        <v>21</v>
      </c>
      <c r="H27" s="18" t="s">
        <v>116</v>
      </c>
      <c r="I27" s="18" t="s">
        <v>43</v>
      </c>
      <c r="J27" s="30">
        <v>11</v>
      </c>
      <c r="K27" s="7">
        <v>6</v>
      </c>
      <c r="L27" s="7">
        <v>17</v>
      </c>
      <c r="M27" s="7">
        <v>4</v>
      </c>
      <c r="N27" s="7">
        <v>4</v>
      </c>
      <c r="O27" s="7">
        <v>3</v>
      </c>
      <c r="P27" s="7" t="s">
        <v>43</v>
      </c>
      <c r="Q27" s="7">
        <v>3</v>
      </c>
      <c r="R27" s="7">
        <v>3</v>
      </c>
      <c r="S27" s="66">
        <v>29</v>
      </c>
      <c r="T27" s="65">
        <v>25</v>
      </c>
      <c r="U27" s="21" t="s">
        <v>45</v>
      </c>
    </row>
    <row r="28" spans="1:21" ht="12.75">
      <c r="A28" s="8" t="s">
        <v>93</v>
      </c>
      <c r="B28" s="4" t="s">
        <v>15</v>
      </c>
      <c r="C28" s="6">
        <v>11</v>
      </c>
      <c r="D28" s="18" t="s">
        <v>125</v>
      </c>
      <c r="E28" s="45" t="s">
        <v>19</v>
      </c>
      <c r="F28" s="45" t="s">
        <v>135</v>
      </c>
      <c r="G28" s="18" t="s">
        <v>16</v>
      </c>
      <c r="H28" s="18" t="s">
        <v>142</v>
      </c>
      <c r="I28" s="18" t="s">
        <v>13</v>
      </c>
      <c r="J28" s="30">
        <v>10</v>
      </c>
      <c r="K28" s="7">
        <v>1</v>
      </c>
      <c r="L28" s="7">
        <v>11</v>
      </c>
      <c r="M28" s="7">
        <v>5</v>
      </c>
      <c r="N28" s="7">
        <v>1</v>
      </c>
      <c r="O28" s="7">
        <v>1</v>
      </c>
      <c r="P28" s="7">
        <v>4</v>
      </c>
      <c r="Q28" s="7">
        <v>2</v>
      </c>
      <c r="R28" s="7">
        <v>3</v>
      </c>
      <c r="S28" s="66">
        <v>32</v>
      </c>
      <c r="T28" s="65">
        <v>24</v>
      </c>
      <c r="U28" s="22" t="s">
        <v>103</v>
      </c>
    </row>
    <row r="29" spans="1:21" ht="12.75">
      <c r="A29" s="8" t="s">
        <v>94</v>
      </c>
      <c r="B29" s="4" t="s">
        <v>15</v>
      </c>
      <c r="C29" s="6">
        <v>13</v>
      </c>
      <c r="D29" s="18" t="s">
        <v>125</v>
      </c>
      <c r="E29" s="45" t="s">
        <v>117</v>
      </c>
      <c r="F29" s="45" t="s">
        <v>104</v>
      </c>
      <c r="G29" s="18" t="s">
        <v>21</v>
      </c>
      <c r="H29" s="18" t="s">
        <v>119</v>
      </c>
      <c r="I29" s="18" t="s">
        <v>43</v>
      </c>
      <c r="J29" s="30">
        <v>9</v>
      </c>
      <c r="K29" s="7">
        <v>5</v>
      </c>
      <c r="L29" s="7">
        <v>14</v>
      </c>
      <c r="M29" s="7">
        <v>3</v>
      </c>
      <c r="N29" s="7">
        <v>2</v>
      </c>
      <c r="O29" s="7">
        <v>3</v>
      </c>
      <c r="P29" s="7">
        <v>1</v>
      </c>
      <c r="Q29" s="7">
        <v>1</v>
      </c>
      <c r="R29" s="7">
        <v>3</v>
      </c>
      <c r="S29" s="66">
        <v>30</v>
      </c>
      <c r="T29" s="65">
        <v>28</v>
      </c>
      <c r="U29" s="21" t="s">
        <v>45</v>
      </c>
    </row>
    <row r="30" spans="1:21" ht="13.5" thickBot="1">
      <c r="A30" s="8" t="s">
        <v>95</v>
      </c>
      <c r="B30" s="4" t="s">
        <v>15</v>
      </c>
      <c r="C30" s="6">
        <v>13</v>
      </c>
      <c r="D30" s="18" t="s">
        <v>22</v>
      </c>
      <c r="E30" s="45" t="s">
        <v>21</v>
      </c>
      <c r="F30" s="45" t="s">
        <v>14</v>
      </c>
      <c r="G30" s="18" t="s">
        <v>139</v>
      </c>
      <c r="H30" s="18" t="s">
        <v>121</v>
      </c>
      <c r="I30" s="18" t="s">
        <v>24</v>
      </c>
      <c r="J30" s="30">
        <v>9</v>
      </c>
      <c r="K30" s="7">
        <v>2</v>
      </c>
      <c r="L30" s="7">
        <v>11</v>
      </c>
      <c r="M30" s="7">
        <v>3</v>
      </c>
      <c r="N30" s="7">
        <v>3</v>
      </c>
      <c r="O30" s="7">
        <v>4</v>
      </c>
      <c r="P30" s="7" t="s">
        <v>43</v>
      </c>
      <c r="Q30" s="7">
        <v>3</v>
      </c>
      <c r="R30" s="7">
        <v>4</v>
      </c>
      <c r="S30" s="66">
        <v>35</v>
      </c>
      <c r="T30" s="65">
        <v>21</v>
      </c>
      <c r="U30" s="21" t="s">
        <v>45</v>
      </c>
    </row>
    <row r="31" spans="1:20" ht="12.75">
      <c r="A31" s="11" t="s">
        <v>28</v>
      </c>
      <c r="B31" s="12"/>
      <c r="C31" s="13">
        <f>SUM(C5:C30)</f>
        <v>277</v>
      </c>
      <c r="D31" s="14" t="s">
        <v>239</v>
      </c>
      <c r="E31" s="14" t="s">
        <v>237</v>
      </c>
      <c r="F31" s="14" t="s">
        <v>229</v>
      </c>
      <c r="G31" s="14" t="s">
        <v>230</v>
      </c>
      <c r="H31" s="14" t="s">
        <v>231</v>
      </c>
      <c r="I31" s="14" t="s">
        <v>232</v>
      </c>
      <c r="J31" s="13">
        <f aca="true" t="shared" si="0" ref="J31:T31">SUM(J5:J30)</f>
        <v>146</v>
      </c>
      <c r="K31" s="13">
        <f t="shared" si="0"/>
        <v>80</v>
      </c>
      <c r="L31" s="13">
        <f t="shared" si="0"/>
        <v>226</v>
      </c>
      <c r="M31" s="13">
        <f t="shared" si="0"/>
        <v>61</v>
      </c>
      <c r="N31" s="13">
        <f t="shared" si="0"/>
        <v>53</v>
      </c>
      <c r="O31" s="13">
        <f t="shared" si="0"/>
        <v>56</v>
      </c>
      <c r="P31" s="13">
        <f t="shared" si="0"/>
        <v>25</v>
      </c>
      <c r="Q31" s="13">
        <f t="shared" si="0"/>
        <v>53</v>
      </c>
      <c r="R31" s="13">
        <f t="shared" si="0"/>
        <v>73</v>
      </c>
      <c r="S31" s="13">
        <f t="shared" si="0"/>
        <v>647</v>
      </c>
      <c r="T31" s="13">
        <f t="shared" si="0"/>
        <v>457</v>
      </c>
    </row>
    <row r="32" spans="1:20" ht="12.75">
      <c r="A32" s="9" t="s">
        <v>29</v>
      </c>
      <c r="B32" s="10"/>
      <c r="C32" s="16">
        <f>C31/$B$34</f>
        <v>12.590909090909092</v>
      </c>
      <c r="D32" s="17">
        <f>105/212</f>
        <v>0.49528301886792453</v>
      </c>
      <c r="E32" s="46">
        <f>56/111</f>
        <v>0.5045045045045045</v>
      </c>
      <c r="F32" s="46">
        <f>49/101</f>
        <v>0.48514851485148514</v>
      </c>
      <c r="G32" s="17">
        <f>8/19</f>
        <v>0.42105263157894735</v>
      </c>
      <c r="H32" s="17">
        <f>113/231</f>
        <v>0.48917748917748916</v>
      </c>
      <c r="I32" s="17">
        <f>43/61</f>
        <v>0.7049180327868853</v>
      </c>
      <c r="J32" s="16">
        <f aca="true" t="shared" si="1" ref="J32:R32">J31/$B$34</f>
        <v>6.636363636363637</v>
      </c>
      <c r="K32" s="16">
        <f t="shared" si="1"/>
        <v>3.6363636363636362</v>
      </c>
      <c r="L32" s="16">
        <f t="shared" si="1"/>
        <v>10.272727272727273</v>
      </c>
      <c r="M32" s="16">
        <f t="shared" si="1"/>
        <v>2.772727272727273</v>
      </c>
      <c r="N32" s="16">
        <f t="shared" si="1"/>
        <v>2.409090909090909</v>
      </c>
      <c r="O32" s="16">
        <f t="shared" si="1"/>
        <v>2.5454545454545454</v>
      </c>
      <c r="P32" s="16">
        <f t="shared" si="1"/>
        <v>1.1363636363636365</v>
      </c>
      <c r="Q32" s="16">
        <f t="shared" si="1"/>
        <v>2.409090909090909</v>
      </c>
      <c r="R32" s="16">
        <f t="shared" si="1"/>
        <v>3.3181818181818183</v>
      </c>
      <c r="S32" s="16">
        <f>S31/$B$34</f>
        <v>29.40909090909091</v>
      </c>
      <c r="T32" s="16">
        <f>T31/$B$34</f>
        <v>20.772727272727273</v>
      </c>
    </row>
    <row r="34" spans="1:2" ht="12.75">
      <c r="A34" s="5" t="s">
        <v>30</v>
      </c>
      <c r="B34" s="64">
        <v>22</v>
      </c>
    </row>
  </sheetData>
  <sheetProtection/>
  <mergeCells count="22">
    <mergeCell ref="U2:U3"/>
    <mergeCell ref="H2:H3"/>
    <mergeCell ref="I2:I3"/>
    <mergeCell ref="S2:S3"/>
    <mergeCell ref="F2:F3"/>
    <mergeCell ref="T2:T3"/>
    <mergeCell ref="E2:E3"/>
    <mergeCell ref="O2:O3"/>
    <mergeCell ref="P2:P3"/>
    <mergeCell ref="Q2:Q3"/>
    <mergeCell ref="G2:G3"/>
    <mergeCell ref="R2:R3"/>
    <mergeCell ref="A1:T1"/>
    <mergeCell ref="A2:A3"/>
    <mergeCell ref="B2:B3"/>
    <mergeCell ref="C2:C3"/>
    <mergeCell ref="D2:D3"/>
    <mergeCell ref="A4:D4"/>
    <mergeCell ref="G4:U4"/>
    <mergeCell ref="J2:L2"/>
    <mergeCell ref="M2:M3"/>
    <mergeCell ref="N2:N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ignoredErrors>
    <ignoredError sqref="H6 H8 D8 D11 H11 D21 H21 D23 H23:H24 G31" twoDigitTextYear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U29" sqref="U29:U30"/>
    </sheetView>
  </sheetViews>
  <sheetFormatPr defaultColWidth="11.421875" defaultRowHeight="12.75"/>
  <cols>
    <col min="1" max="1" width="22.8515625" style="1" bestFit="1" customWidth="1"/>
    <col min="2" max="2" width="6.7109375" style="0" bestFit="1" customWidth="1"/>
    <col min="3" max="3" width="7.140625" style="0" bestFit="1" customWidth="1"/>
    <col min="4" max="4" width="6.7109375" style="0" bestFit="1" customWidth="1"/>
    <col min="5" max="6" width="6.7109375" style="0" customWidth="1"/>
    <col min="7" max="7" width="6.7109375" style="0" bestFit="1" customWidth="1"/>
    <col min="8" max="8" width="7.57421875" style="0" bestFit="1" customWidth="1"/>
    <col min="9" max="11" width="7.28125" style="0" bestFit="1" customWidth="1"/>
    <col min="12" max="12" width="7.57421875" style="0" bestFit="1" customWidth="1"/>
    <col min="13" max="13" width="7.8515625" style="0" bestFit="1" customWidth="1"/>
    <col min="14" max="15" width="7.28125" style="0" bestFit="1" customWidth="1"/>
    <col min="16" max="16" width="8.57421875" style="0" bestFit="1" customWidth="1"/>
    <col min="17" max="17" width="8.28125" style="0" bestFit="1" customWidth="1"/>
    <col min="18" max="18" width="9.28125" style="0" bestFit="1" customWidth="1"/>
    <col min="19" max="19" width="8.57421875" style="0" bestFit="1" customWidth="1"/>
    <col min="20" max="20" width="10.7109375" style="0" bestFit="1" customWidth="1"/>
    <col min="21" max="21" width="9.421875" style="0" bestFit="1" customWidth="1"/>
  </cols>
  <sheetData>
    <row r="1" spans="1:20" ht="17.25">
      <c r="A1" s="84" t="s">
        <v>66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1" s="1" customFormat="1" ht="12.75" customHeight="1">
      <c r="A2" s="82" t="s">
        <v>0</v>
      </c>
      <c r="B2" s="113" t="s">
        <v>2</v>
      </c>
      <c r="C2" s="82" t="s">
        <v>1</v>
      </c>
      <c r="D2" s="82" t="s">
        <v>37</v>
      </c>
      <c r="E2" s="119" t="s">
        <v>37</v>
      </c>
      <c r="F2" s="119" t="s">
        <v>37</v>
      </c>
      <c r="G2" s="82" t="s">
        <v>39</v>
      </c>
      <c r="H2" s="113" t="s">
        <v>38</v>
      </c>
      <c r="I2" s="82" t="s">
        <v>3</v>
      </c>
      <c r="J2" s="115" t="s">
        <v>4</v>
      </c>
      <c r="K2" s="115"/>
      <c r="L2" s="115"/>
      <c r="M2" s="82" t="s">
        <v>5</v>
      </c>
      <c r="N2" s="82" t="s">
        <v>6</v>
      </c>
      <c r="O2" s="82" t="s">
        <v>7</v>
      </c>
      <c r="P2" s="82" t="s">
        <v>8</v>
      </c>
      <c r="Q2" s="82" t="s">
        <v>9</v>
      </c>
      <c r="R2" s="82" t="s">
        <v>40</v>
      </c>
      <c r="S2" s="82" t="s">
        <v>41</v>
      </c>
      <c r="T2" s="82" t="s">
        <v>10</v>
      </c>
      <c r="U2" s="82" t="s">
        <v>44</v>
      </c>
    </row>
    <row r="3" spans="1:21" ht="12.75">
      <c r="A3" s="83"/>
      <c r="B3" s="114"/>
      <c r="C3" s="83"/>
      <c r="D3" s="83"/>
      <c r="E3" s="120"/>
      <c r="F3" s="120"/>
      <c r="G3" s="83"/>
      <c r="H3" s="114"/>
      <c r="I3" s="83"/>
      <c r="J3" s="2" t="s">
        <v>11</v>
      </c>
      <c r="K3" s="2" t="s">
        <v>12</v>
      </c>
      <c r="L3" s="2" t="s">
        <v>38</v>
      </c>
      <c r="M3" s="83"/>
      <c r="N3" s="83"/>
      <c r="O3" s="83"/>
      <c r="P3" s="83"/>
      <c r="Q3" s="83"/>
      <c r="R3" s="83"/>
      <c r="S3" s="83"/>
      <c r="T3" s="83"/>
      <c r="U3" s="83"/>
    </row>
    <row r="4" spans="1:21" ht="11.25" customHeight="1">
      <c r="A4" s="116"/>
      <c r="B4" s="117"/>
      <c r="C4" s="117"/>
      <c r="D4" s="118"/>
      <c r="E4" s="43" t="s">
        <v>7</v>
      </c>
      <c r="F4" s="43" t="s">
        <v>56</v>
      </c>
      <c r="G4" s="116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8"/>
    </row>
    <row r="5" spans="1:21" ht="12.75">
      <c r="A5" s="2" t="s">
        <v>70</v>
      </c>
      <c r="B5" s="19"/>
      <c r="C5" s="19"/>
      <c r="D5" s="20"/>
      <c r="E5" s="52"/>
      <c r="F5" s="52"/>
      <c r="G5" s="20"/>
      <c r="H5" s="20"/>
      <c r="I5" s="20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21" t="s">
        <v>45</v>
      </c>
    </row>
    <row r="6" spans="1:21" ht="12.75">
      <c r="A6" s="2" t="s">
        <v>71</v>
      </c>
      <c r="B6" s="4" t="s">
        <v>15</v>
      </c>
      <c r="C6" s="6">
        <v>11</v>
      </c>
      <c r="D6" s="18" t="s">
        <v>115</v>
      </c>
      <c r="E6" s="45" t="s">
        <v>116</v>
      </c>
      <c r="F6" s="45" t="s">
        <v>13</v>
      </c>
      <c r="G6" s="18" t="s">
        <v>43</v>
      </c>
      <c r="H6" s="18" t="s">
        <v>115</v>
      </c>
      <c r="I6" s="18" t="s">
        <v>21</v>
      </c>
      <c r="J6" s="30">
        <v>3</v>
      </c>
      <c r="K6" s="7">
        <v>9</v>
      </c>
      <c r="L6" s="7">
        <v>12</v>
      </c>
      <c r="M6" s="7">
        <v>3</v>
      </c>
      <c r="N6" s="7">
        <v>2</v>
      </c>
      <c r="O6" s="7" t="s">
        <v>43</v>
      </c>
      <c r="P6" s="7" t="s">
        <v>43</v>
      </c>
      <c r="Q6" s="7">
        <v>2</v>
      </c>
      <c r="R6" s="7">
        <v>5</v>
      </c>
      <c r="S6" s="66">
        <v>33</v>
      </c>
      <c r="T6" s="65">
        <v>19</v>
      </c>
      <c r="U6" s="22" t="s">
        <v>103</v>
      </c>
    </row>
    <row r="7" spans="1:21" ht="12.75">
      <c r="A7" s="2" t="s">
        <v>72</v>
      </c>
      <c r="B7" s="4" t="s">
        <v>15</v>
      </c>
      <c r="C7" s="6">
        <v>2</v>
      </c>
      <c r="D7" s="18" t="s">
        <v>21</v>
      </c>
      <c r="E7" s="45" t="s">
        <v>21</v>
      </c>
      <c r="F7" s="45" t="s">
        <v>43</v>
      </c>
      <c r="G7" s="18" t="s">
        <v>43</v>
      </c>
      <c r="H7" s="18" t="s">
        <v>21</v>
      </c>
      <c r="I7" s="18" t="s">
        <v>43</v>
      </c>
      <c r="J7" s="30" t="s">
        <v>43</v>
      </c>
      <c r="K7" s="7" t="s">
        <v>43</v>
      </c>
      <c r="L7" s="7" t="s">
        <v>43</v>
      </c>
      <c r="M7" s="7">
        <v>1</v>
      </c>
      <c r="N7" s="7">
        <v>3</v>
      </c>
      <c r="O7" s="7" t="s">
        <v>43</v>
      </c>
      <c r="P7" s="7" t="s">
        <v>43</v>
      </c>
      <c r="Q7" s="7" t="s">
        <v>43</v>
      </c>
      <c r="R7" s="7" t="s">
        <v>43</v>
      </c>
      <c r="S7" s="66">
        <v>5</v>
      </c>
      <c r="T7" s="65">
        <v>0</v>
      </c>
      <c r="U7" s="21" t="s">
        <v>45</v>
      </c>
    </row>
    <row r="8" spans="1:21" ht="12.75" customHeight="1">
      <c r="A8" s="3" t="s">
        <v>73</v>
      </c>
      <c r="B8" s="19"/>
      <c r="C8" s="19"/>
      <c r="D8" s="20"/>
      <c r="E8" s="52"/>
      <c r="F8" s="52"/>
      <c r="G8" s="20"/>
      <c r="H8" s="20"/>
      <c r="I8" s="20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22" t="s">
        <v>103</v>
      </c>
    </row>
    <row r="9" spans="1:21" ht="12.75">
      <c r="A9" s="2" t="s">
        <v>74</v>
      </c>
      <c r="B9" s="19"/>
      <c r="C9" s="19"/>
      <c r="D9" s="20"/>
      <c r="E9" s="52"/>
      <c r="F9" s="52"/>
      <c r="G9" s="20"/>
      <c r="H9" s="20"/>
      <c r="I9" s="20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21" t="s">
        <v>45</v>
      </c>
    </row>
    <row r="10" spans="1:21" ht="12.75">
      <c r="A10" s="2" t="s">
        <v>75</v>
      </c>
      <c r="B10" s="19"/>
      <c r="C10" s="19"/>
      <c r="D10" s="20"/>
      <c r="E10" s="52"/>
      <c r="F10" s="52"/>
      <c r="G10" s="20"/>
      <c r="H10" s="20"/>
      <c r="I10" s="20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21" t="s">
        <v>45</v>
      </c>
    </row>
    <row r="11" spans="1:21" ht="12.75">
      <c r="A11" s="2" t="s">
        <v>76</v>
      </c>
      <c r="B11" s="19"/>
      <c r="C11" s="19"/>
      <c r="D11" s="20"/>
      <c r="E11" s="52"/>
      <c r="F11" s="52"/>
      <c r="G11" s="20"/>
      <c r="H11" s="20"/>
      <c r="I11" s="20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21" t="s">
        <v>45</v>
      </c>
    </row>
    <row r="12" spans="1:21" ht="12.75">
      <c r="A12" s="2" t="s">
        <v>77</v>
      </c>
      <c r="B12" s="76"/>
      <c r="C12" s="76"/>
      <c r="D12" s="77"/>
      <c r="E12" s="78"/>
      <c r="F12" s="78"/>
      <c r="G12" s="77"/>
      <c r="H12" s="77"/>
      <c r="I12" s="77"/>
      <c r="J12" s="76"/>
      <c r="K12" s="76"/>
      <c r="L12" s="79"/>
      <c r="M12" s="76"/>
      <c r="N12" s="76"/>
      <c r="O12" s="76"/>
      <c r="P12" s="76"/>
      <c r="Q12" s="76"/>
      <c r="R12" s="76"/>
      <c r="S12" s="76"/>
      <c r="T12" s="76"/>
      <c r="U12" s="80"/>
    </row>
    <row r="13" spans="1:21" ht="12.75">
      <c r="A13" s="2" t="s">
        <v>78</v>
      </c>
      <c r="B13" s="19"/>
      <c r="C13" s="19"/>
      <c r="D13" s="20"/>
      <c r="E13" s="52"/>
      <c r="F13" s="52"/>
      <c r="G13" s="20"/>
      <c r="H13" s="20"/>
      <c r="I13" s="20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21" t="s">
        <v>45</v>
      </c>
    </row>
    <row r="14" spans="1:21" ht="12.75">
      <c r="A14" s="2" t="s">
        <v>79</v>
      </c>
      <c r="B14" s="4"/>
      <c r="C14" s="6">
        <v>12</v>
      </c>
      <c r="D14" s="18" t="s">
        <v>133</v>
      </c>
      <c r="E14" s="45" t="s">
        <v>54</v>
      </c>
      <c r="F14" s="45" t="s">
        <v>13</v>
      </c>
      <c r="G14" s="18" t="s">
        <v>43</v>
      </c>
      <c r="H14" s="18" t="s">
        <v>133</v>
      </c>
      <c r="I14" s="18" t="s">
        <v>16</v>
      </c>
      <c r="J14" s="30">
        <v>8</v>
      </c>
      <c r="K14" s="7">
        <v>1</v>
      </c>
      <c r="L14" s="7">
        <v>9</v>
      </c>
      <c r="M14" s="7">
        <v>3</v>
      </c>
      <c r="N14" s="7">
        <v>2</v>
      </c>
      <c r="O14" s="7">
        <v>2</v>
      </c>
      <c r="P14" s="7" t="s">
        <v>43</v>
      </c>
      <c r="Q14" s="7">
        <v>1</v>
      </c>
      <c r="R14" s="7">
        <v>4</v>
      </c>
      <c r="S14" s="66">
        <v>20</v>
      </c>
      <c r="T14" s="65">
        <v>21</v>
      </c>
      <c r="U14" s="21" t="s">
        <v>45</v>
      </c>
    </row>
    <row r="15" spans="1:21" ht="12.75" customHeight="1">
      <c r="A15" s="3" t="s">
        <v>80</v>
      </c>
      <c r="B15" s="4" t="s">
        <v>15</v>
      </c>
      <c r="C15" s="6">
        <v>6</v>
      </c>
      <c r="D15" s="18" t="s">
        <v>25</v>
      </c>
      <c r="E15" s="45" t="s">
        <v>104</v>
      </c>
      <c r="F15" s="45" t="s">
        <v>13</v>
      </c>
      <c r="G15" s="18" t="s">
        <v>16</v>
      </c>
      <c r="H15" s="18" t="s">
        <v>120</v>
      </c>
      <c r="I15" s="18" t="s">
        <v>43</v>
      </c>
      <c r="J15" s="30">
        <v>4</v>
      </c>
      <c r="K15" s="7" t="s">
        <v>43</v>
      </c>
      <c r="L15" s="7">
        <v>4</v>
      </c>
      <c r="M15" s="7">
        <v>1</v>
      </c>
      <c r="N15" s="7">
        <v>1</v>
      </c>
      <c r="O15" s="7" t="s">
        <v>43</v>
      </c>
      <c r="P15" s="7" t="s">
        <v>43</v>
      </c>
      <c r="Q15" s="7">
        <v>1</v>
      </c>
      <c r="R15" s="7">
        <v>5</v>
      </c>
      <c r="S15" s="66">
        <v>20</v>
      </c>
      <c r="T15" s="65">
        <v>6</v>
      </c>
      <c r="U15" s="21" t="s">
        <v>45</v>
      </c>
    </row>
    <row r="16" spans="1:21" ht="12.75">
      <c r="A16" s="2" t="s">
        <v>81</v>
      </c>
      <c r="B16" s="4" t="s">
        <v>15</v>
      </c>
      <c r="C16" s="6">
        <v>5</v>
      </c>
      <c r="D16" s="18" t="s">
        <v>26</v>
      </c>
      <c r="E16" s="45" t="s">
        <v>14</v>
      </c>
      <c r="F16" s="45" t="s">
        <v>16</v>
      </c>
      <c r="G16" s="18" t="s">
        <v>43</v>
      </c>
      <c r="H16" s="18" t="s">
        <v>26</v>
      </c>
      <c r="I16" s="18" t="s">
        <v>24</v>
      </c>
      <c r="J16" s="30">
        <v>8</v>
      </c>
      <c r="K16" s="7">
        <v>1</v>
      </c>
      <c r="L16" s="7">
        <v>9</v>
      </c>
      <c r="M16" s="7">
        <v>3</v>
      </c>
      <c r="N16" s="7" t="s">
        <v>43</v>
      </c>
      <c r="O16" s="7">
        <v>1</v>
      </c>
      <c r="P16" s="7" t="s">
        <v>43</v>
      </c>
      <c r="Q16" s="7">
        <v>2</v>
      </c>
      <c r="R16" s="7">
        <v>3</v>
      </c>
      <c r="S16" s="66">
        <v>30</v>
      </c>
      <c r="T16" s="65">
        <v>13</v>
      </c>
      <c r="U16" s="21" t="s">
        <v>45</v>
      </c>
    </row>
    <row r="17" spans="1:21" ht="12.75">
      <c r="A17" s="2" t="s">
        <v>82</v>
      </c>
      <c r="B17" s="19"/>
      <c r="C17" s="19"/>
      <c r="D17" s="20"/>
      <c r="E17" s="52"/>
      <c r="F17" s="52"/>
      <c r="G17" s="20"/>
      <c r="H17" s="20"/>
      <c r="I17" s="20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21" t="s">
        <v>45</v>
      </c>
    </row>
    <row r="18" spans="1:21" ht="12.75" customHeight="1">
      <c r="A18" s="3" t="s">
        <v>83</v>
      </c>
      <c r="B18" s="19"/>
      <c r="C18" s="19"/>
      <c r="D18" s="20"/>
      <c r="E18" s="52"/>
      <c r="F18" s="52"/>
      <c r="G18" s="20"/>
      <c r="H18" s="20"/>
      <c r="I18" s="20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22" t="s">
        <v>103</v>
      </c>
    </row>
    <row r="19" spans="1:21" ht="12.75" customHeight="1">
      <c r="A19" s="3" t="s">
        <v>84</v>
      </c>
      <c r="B19" s="19"/>
      <c r="C19" s="19"/>
      <c r="D19" s="20"/>
      <c r="E19" s="52"/>
      <c r="F19" s="52"/>
      <c r="G19" s="20"/>
      <c r="H19" s="20"/>
      <c r="I19" s="20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22" t="s">
        <v>103</v>
      </c>
    </row>
    <row r="20" spans="1:21" ht="12.75">
      <c r="A20" s="2" t="s">
        <v>85</v>
      </c>
      <c r="B20" s="19"/>
      <c r="C20" s="19"/>
      <c r="D20" s="20"/>
      <c r="E20" s="52"/>
      <c r="F20" s="52"/>
      <c r="G20" s="20"/>
      <c r="H20" s="20"/>
      <c r="I20" s="20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21" t="s">
        <v>45</v>
      </c>
    </row>
    <row r="21" spans="1:21" ht="12.75">
      <c r="A21" s="2" t="s">
        <v>86</v>
      </c>
      <c r="B21" s="19"/>
      <c r="C21" s="19"/>
      <c r="D21" s="20"/>
      <c r="E21" s="52"/>
      <c r="F21" s="52"/>
      <c r="G21" s="20"/>
      <c r="H21" s="20"/>
      <c r="I21" s="20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22" t="s">
        <v>103</v>
      </c>
    </row>
    <row r="22" spans="1:21" ht="12.75">
      <c r="A22" s="2" t="s">
        <v>87</v>
      </c>
      <c r="B22" s="19"/>
      <c r="C22" s="19"/>
      <c r="D22" s="20"/>
      <c r="E22" s="52"/>
      <c r="F22" s="52"/>
      <c r="G22" s="20"/>
      <c r="H22" s="20"/>
      <c r="I22" s="20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21" t="s">
        <v>45</v>
      </c>
    </row>
    <row r="23" spans="1:21" ht="12.75">
      <c r="A23" s="2" t="s">
        <v>88</v>
      </c>
      <c r="B23" s="19"/>
      <c r="C23" s="19"/>
      <c r="D23" s="20"/>
      <c r="E23" s="52"/>
      <c r="F23" s="52"/>
      <c r="G23" s="20"/>
      <c r="H23" s="20"/>
      <c r="I23" s="20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21" t="s">
        <v>45</v>
      </c>
    </row>
    <row r="24" spans="1:21" ht="12.75">
      <c r="A24" s="2" t="s">
        <v>89</v>
      </c>
      <c r="B24" s="19"/>
      <c r="C24" s="19"/>
      <c r="D24" s="20"/>
      <c r="E24" s="52"/>
      <c r="F24" s="52"/>
      <c r="G24" s="20"/>
      <c r="H24" s="20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21" t="s">
        <v>45</v>
      </c>
    </row>
    <row r="25" spans="1:21" ht="12.75">
      <c r="A25" s="2" t="s">
        <v>90</v>
      </c>
      <c r="B25" s="76"/>
      <c r="C25" s="76"/>
      <c r="D25" s="77"/>
      <c r="E25" s="78"/>
      <c r="F25" s="78"/>
      <c r="G25" s="77"/>
      <c r="H25" s="77"/>
      <c r="I25" s="77"/>
      <c r="J25" s="76"/>
      <c r="K25" s="76"/>
      <c r="L25" s="79"/>
      <c r="M25" s="76"/>
      <c r="N25" s="76"/>
      <c r="O25" s="76"/>
      <c r="P25" s="76"/>
      <c r="Q25" s="76"/>
      <c r="R25" s="76"/>
      <c r="S25" s="76"/>
      <c r="T25" s="76"/>
      <c r="U25" s="80"/>
    </row>
    <row r="26" spans="1:21" ht="12.75">
      <c r="A26" s="8" t="s">
        <v>91</v>
      </c>
      <c r="B26" s="19"/>
      <c r="C26" s="19"/>
      <c r="D26" s="20"/>
      <c r="E26" s="52"/>
      <c r="F26" s="52"/>
      <c r="G26" s="20"/>
      <c r="H26" s="20"/>
      <c r="I26" s="20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21" t="s">
        <v>45</v>
      </c>
    </row>
    <row r="27" spans="1:21" ht="12.75">
      <c r="A27" s="8" t="s">
        <v>92</v>
      </c>
      <c r="B27" s="19"/>
      <c r="C27" s="19"/>
      <c r="D27" s="20"/>
      <c r="E27" s="52"/>
      <c r="F27" s="52"/>
      <c r="G27" s="20"/>
      <c r="H27" s="20"/>
      <c r="I27" s="20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21" t="s">
        <v>45</v>
      </c>
    </row>
    <row r="28" spans="1:21" ht="12.75">
      <c r="A28" s="8" t="s">
        <v>93</v>
      </c>
      <c r="B28" s="19"/>
      <c r="C28" s="19"/>
      <c r="D28" s="20"/>
      <c r="E28" s="52"/>
      <c r="F28" s="52"/>
      <c r="G28" s="20"/>
      <c r="H28" s="20"/>
      <c r="I28" s="20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22" t="s">
        <v>103</v>
      </c>
    </row>
    <row r="29" spans="1:21" ht="12.75">
      <c r="A29" s="8" t="s">
        <v>94</v>
      </c>
      <c r="B29" s="19"/>
      <c r="C29" s="19"/>
      <c r="D29" s="20"/>
      <c r="E29" s="52"/>
      <c r="F29" s="52"/>
      <c r="G29" s="20"/>
      <c r="H29" s="20"/>
      <c r="I29" s="20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21" t="s">
        <v>45</v>
      </c>
    </row>
    <row r="30" spans="1:21" ht="13.5" thickBot="1">
      <c r="A30" s="8" t="s">
        <v>95</v>
      </c>
      <c r="B30" s="19"/>
      <c r="C30" s="19"/>
      <c r="D30" s="20"/>
      <c r="E30" s="52"/>
      <c r="F30" s="52"/>
      <c r="G30" s="20"/>
      <c r="H30" s="20"/>
      <c r="I30" s="20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1" t="s">
        <v>45</v>
      </c>
    </row>
    <row r="31" spans="1:20" ht="12.75">
      <c r="A31" s="11" t="s">
        <v>28</v>
      </c>
      <c r="B31" s="12"/>
      <c r="C31" s="13">
        <f>SUM(C5:C30)</f>
        <v>36</v>
      </c>
      <c r="D31" s="14" t="s">
        <v>156</v>
      </c>
      <c r="E31" s="14" t="s">
        <v>157</v>
      </c>
      <c r="F31" s="14" t="s">
        <v>136</v>
      </c>
      <c r="G31" s="14" t="s">
        <v>16</v>
      </c>
      <c r="H31" s="14" t="s">
        <v>158</v>
      </c>
      <c r="I31" s="14" t="s">
        <v>127</v>
      </c>
      <c r="J31" s="13">
        <f aca="true" t="shared" si="0" ref="J31:T31">SUM(J5:J30)</f>
        <v>23</v>
      </c>
      <c r="K31" s="13">
        <f t="shared" si="0"/>
        <v>11</v>
      </c>
      <c r="L31" s="13">
        <f t="shared" si="0"/>
        <v>34</v>
      </c>
      <c r="M31" s="13">
        <f t="shared" si="0"/>
        <v>11</v>
      </c>
      <c r="N31" s="13">
        <f t="shared" si="0"/>
        <v>8</v>
      </c>
      <c r="O31" s="13">
        <f t="shared" si="0"/>
        <v>3</v>
      </c>
      <c r="P31" s="13">
        <f t="shared" si="0"/>
        <v>0</v>
      </c>
      <c r="Q31" s="13">
        <f t="shared" si="0"/>
        <v>6</v>
      </c>
      <c r="R31" s="13">
        <f t="shared" si="0"/>
        <v>17</v>
      </c>
      <c r="S31" s="13">
        <f t="shared" si="0"/>
        <v>108</v>
      </c>
      <c r="T31" s="13">
        <f t="shared" si="0"/>
        <v>59</v>
      </c>
    </row>
    <row r="32" spans="1:20" ht="12.75">
      <c r="A32" s="9" t="s">
        <v>29</v>
      </c>
      <c r="B32" s="10"/>
      <c r="C32" s="16">
        <f>C31/$B$34</f>
        <v>7.2</v>
      </c>
      <c r="D32" s="17">
        <f>16/28</f>
        <v>0.5714285714285714</v>
      </c>
      <c r="E32" s="46">
        <f>13/20</f>
        <v>0.65</v>
      </c>
      <c r="F32" s="46">
        <f>3/8</f>
        <v>0.375</v>
      </c>
      <c r="G32" s="17">
        <f>0/2</f>
        <v>0</v>
      </c>
      <c r="H32" s="17">
        <f>16/30</f>
        <v>0.5333333333333333</v>
      </c>
      <c r="I32" s="17">
        <f>4/7</f>
        <v>0.5714285714285714</v>
      </c>
      <c r="J32" s="16">
        <f aca="true" t="shared" si="1" ref="J32:R32">J31/$B$34</f>
        <v>4.6</v>
      </c>
      <c r="K32" s="16">
        <f t="shared" si="1"/>
        <v>2.2</v>
      </c>
      <c r="L32" s="16">
        <f t="shared" si="1"/>
        <v>6.8</v>
      </c>
      <c r="M32" s="16">
        <f t="shared" si="1"/>
        <v>2.2</v>
      </c>
      <c r="N32" s="16">
        <f t="shared" si="1"/>
        <v>1.6</v>
      </c>
      <c r="O32" s="16">
        <f t="shared" si="1"/>
        <v>0.6</v>
      </c>
      <c r="P32" s="16">
        <f t="shared" si="1"/>
        <v>0</v>
      </c>
      <c r="Q32" s="16">
        <f t="shared" si="1"/>
        <v>1.2</v>
      </c>
      <c r="R32" s="16">
        <f t="shared" si="1"/>
        <v>3.4</v>
      </c>
      <c r="S32" s="16">
        <f>S31/$B$34</f>
        <v>21.6</v>
      </c>
      <c r="T32" s="16">
        <f>T31/$B$34</f>
        <v>11.8</v>
      </c>
    </row>
    <row r="34" spans="1:2" ht="12.75">
      <c r="A34" s="5" t="s">
        <v>30</v>
      </c>
      <c r="B34" s="64">
        <v>5</v>
      </c>
    </row>
  </sheetData>
  <sheetProtection/>
  <mergeCells count="22">
    <mergeCell ref="U2:U3"/>
    <mergeCell ref="H2:H3"/>
    <mergeCell ref="I2:I3"/>
    <mergeCell ref="S2:S3"/>
    <mergeCell ref="F2:F3"/>
    <mergeCell ref="T2:T3"/>
    <mergeCell ref="E2:E3"/>
    <mergeCell ref="O2:O3"/>
    <mergeCell ref="P2:P3"/>
    <mergeCell ref="Q2:Q3"/>
    <mergeCell ref="G2:G3"/>
    <mergeCell ref="R2:R3"/>
    <mergeCell ref="A1:T1"/>
    <mergeCell ref="A2:A3"/>
    <mergeCell ref="B2:B3"/>
    <mergeCell ref="C2:C3"/>
    <mergeCell ref="D2:D3"/>
    <mergeCell ref="A4:D4"/>
    <mergeCell ref="G4:U4"/>
    <mergeCell ref="J2:L2"/>
    <mergeCell ref="M2:M3"/>
    <mergeCell ref="N2:N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H33" sqref="H33"/>
    </sheetView>
  </sheetViews>
  <sheetFormatPr defaultColWidth="11.421875" defaultRowHeight="12.75"/>
  <cols>
    <col min="1" max="1" width="22.8515625" style="1" bestFit="1" customWidth="1"/>
    <col min="2" max="2" width="6.7109375" style="0" bestFit="1" customWidth="1"/>
    <col min="3" max="3" width="7.140625" style="0" bestFit="1" customWidth="1"/>
    <col min="4" max="4" width="6.7109375" style="0" bestFit="1" customWidth="1"/>
    <col min="5" max="6" width="6.7109375" style="0" customWidth="1"/>
    <col min="7" max="7" width="6.7109375" style="0" bestFit="1" customWidth="1"/>
    <col min="8" max="8" width="7.57421875" style="0" bestFit="1" customWidth="1"/>
    <col min="9" max="9" width="6.28125" style="0" bestFit="1" customWidth="1"/>
    <col min="10" max="11" width="7.28125" style="0" bestFit="1" customWidth="1"/>
    <col min="12" max="12" width="7.57421875" style="0" bestFit="1" customWidth="1"/>
    <col min="13" max="13" width="7.8515625" style="0" bestFit="1" customWidth="1"/>
    <col min="14" max="15" width="7.28125" style="0" bestFit="1" customWidth="1"/>
    <col min="16" max="16" width="8.57421875" style="0" bestFit="1" customWidth="1"/>
    <col min="17" max="17" width="8.28125" style="0" bestFit="1" customWidth="1"/>
    <col min="18" max="18" width="9.28125" style="0" bestFit="1" customWidth="1"/>
    <col min="19" max="19" width="8.57421875" style="0" bestFit="1" customWidth="1"/>
    <col min="20" max="20" width="10.7109375" style="0" bestFit="1" customWidth="1"/>
    <col min="21" max="21" width="9.421875" style="0" bestFit="1" customWidth="1"/>
  </cols>
  <sheetData>
    <row r="1" spans="1:20" ht="17.25">
      <c r="A1" s="84" t="s">
        <v>33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1" s="1" customFormat="1" ht="12.75" customHeight="1">
      <c r="A2" s="82" t="s">
        <v>0</v>
      </c>
      <c r="B2" s="113" t="s">
        <v>2</v>
      </c>
      <c r="C2" s="82" t="s">
        <v>1</v>
      </c>
      <c r="D2" s="82" t="s">
        <v>37</v>
      </c>
      <c r="E2" s="119" t="s">
        <v>37</v>
      </c>
      <c r="F2" s="119" t="s">
        <v>37</v>
      </c>
      <c r="G2" s="82" t="s">
        <v>39</v>
      </c>
      <c r="H2" s="113" t="s">
        <v>38</v>
      </c>
      <c r="I2" s="82" t="s">
        <v>3</v>
      </c>
      <c r="J2" s="115" t="s">
        <v>4</v>
      </c>
      <c r="K2" s="115"/>
      <c r="L2" s="115"/>
      <c r="M2" s="82" t="s">
        <v>5</v>
      </c>
      <c r="N2" s="82" t="s">
        <v>6</v>
      </c>
      <c r="O2" s="82" t="s">
        <v>7</v>
      </c>
      <c r="P2" s="82" t="s">
        <v>8</v>
      </c>
      <c r="Q2" s="82" t="s">
        <v>9</v>
      </c>
      <c r="R2" s="82" t="s">
        <v>40</v>
      </c>
      <c r="S2" s="82" t="s">
        <v>41</v>
      </c>
      <c r="T2" s="82" t="s">
        <v>10</v>
      </c>
      <c r="U2" s="82" t="s">
        <v>44</v>
      </c>
    </row>
    <row r="3" spans="1:21" ht="12.75">
      <c r="A3" s="83"/>
      <c r="B3" s="114"/>
      <c r="C3" s="83"/>
      <c r="D3" s="83"/>
      <c r="E3" s="120"/>
      <c r="F3" s="120"/>
      <c r="G3" s="83"/>
      <c r="H3" s="114"/>
      <c r="I3" s="83"/>
      <c r="J3" s="2" t="s">
        <v>11</v>
      </c>
      <c r="K3" s="2" t="s">
        <v>12</v>
      </c>
      <c r="L3" s="2" t="s">
        <v>38</v>
      </c>
      <c r="M3" s="83"/>
      <c r="N3" s="83"/>
      <c r="O3" s="83"/>
      <c r="P3" s="83"/>
      <c r="Q3" s="83"/>
      <c r="R3" s="83"/>
      <c r="S3" s="83"/>
      <c r="T3" s="83"/>
      <c r="U3" s="83"/>
    </row>
    <row r="4" spans="1:21" ht="11.25" customHeight="1">
      <c r="A4" s="116"/>
      <c r="B4" s="117"/>
      <c r="C4" s="117"/>
      <c r="D4" s="118"/>
      <c r="E4" s="43" t="s">
        <v>7</v>
      </c>
      <c r="F4" s="43" t="s">
        <v>56</v>
      </c>
      <c r="G4" s="116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8"/>
    </row>
    <row r="5" spans="1:21" ht="12.75">
      <c r="A5" s="2" t="s">
        <v>70</v>
      </c>
      <c r="B5" s="7"/>
      <c r="C5" s="6">
        <v>4</v>
      </c>
      <c r="D5" s="15" t="s">
        <v>18</v>
      </c>
      <c r="E5" s="44" t="s">
        <v>13</v>
      </c>
      <c r="F5" s="44" t="s">
        <v>14</v>
      </c>
      <c r="G5" s="15" t="s">
        <v>16</v>
      </c>
      <c r="H5" s="15" t="s">
        <v>46</v>
      </c>
      <c r="I5" s="15" t="s">
        <v>43</v>
      </c>
      <c r="J5" s="6">
        <v>2</v>
      </c>
      <c r="K5" s="6" t="s">
        <v>43</v>
      </c>
      <c r="L5" s="6">
        <v>2</v>
      </c>
      <c r="M5" s="6">
        <v>5</v>
      </c>
      <c r="N5" s="6">
        <v>1</v>
      </c>
      <c r="O5" s="6">
        <v>2</v>
      </c>
      <c r="P5" s="6" t="s">
        <v>43</v>
      </c>
      <c r="Q5" s="6">
        <v>1</v>
      </c>
      <c r="R5" s="6">
        <v>2</v>
      </c>
      <c r="S5" s="6">
        <v>24</v>
      </c>
      <c r="T5" s="6">
        <v>7</v>
      </c>
      <c r="U5" s="21" t="s">
        <v>45</v>
      </c>
    </row>
    <row r="6" spans="1:21" ht="12.75">
      <c r="A6" s="2" t="s">
        <v>71</v>
      </c>
      <c r="B6" s="7"/>
      <c r="C6" s="7">
        <v>2</v>
      </c>
      <c r="D6" s="18" t="s">
        <v>23</v>
      </c>
      <c r="E6" s="45" t="s">
        <v>14</v>
      </c>
      <c r="F6" s="45" t="s">
        <v>19</v>
      </c>
      <c r="G6" s="18" t="s">
        <v>19</v>
      </c>
      <c r="H6" s="18" t="s">
        <v>26</v>
      </c>
      <c r="I6" s="18" t="s">
        <v>16</v>
      </c>
      <c r="J6" s="30" t="s">
        <v>43</v>
      </c>
      <c r="K6" s="7" t="s">
        <v>43</v>
      </c>
      <c r="L6" s="7" t="s">
        <v>43</v>
      </c>
      <c r="M6" s="7">
        <v>1</v>
      </c>
      <c r="N6" s="7">
        <v>1</v>
      </c>
      <c r="O6" s="7">
        <v>1</v>
      </c>
      <c r="P6" s="7" t="s">
        <v>43</v>
      </c>
      <c r="Q6" s="7">
        <v>2</v>
      </c>
      <c r="R6" s="7">
        <v>2</v>
      </c>
      <c r="S6" s="66">
        <v>15</v>
      </c>
      <c r="T6" s="65">
        <v>-3</v>
      </c>
      <c r="U6" s="22" t="s">
        <v>103</v>
      </c>
    </row>
    <row r="7" spans="1:21" ht="12.75">
      <c r="A7" s="2" t="s">
        <v>72</v>
      </c>
      <c r="B7" s="4" t="s">
        <v>15</v>
      </c>
      <c r="C7" s="6">
        <v>4</v>
      </c>
      <c r="D7" s="18" t="s">
        <v>46</v>
      </c>
      <c r="E7" s="45" t="s">
        <v>23</v>
      </c>
      <c r="F7" s="45" t="s">
        <v>14</v>
      </c>
      <c r="G7" s="18" t="s">
        <v>43</v>
      </c>
      <c r="H7" s="18" t="s">
        <v>46</v>
      </c>
      <c r="I7" s="18" t="s">
        <v>43</v>
      </c>
      <c r="J7" s="30" t="s">
        <v>43</v>
      </c>
      <c r="K7" s="7" t="s">
        <v>43</v>
      </c>
      <c r="L7" s="7" t="s">
        <v>43</v>
      </c>
      <c r="M7" s="7" t="s">
        <v>43</v>
      </c>
      <c r="N7" s="7">
        <v>1</v>
      </c>
      <c r="O7" s="7" t="s">
        <v>43</v>
      </c>
      <c r="P7" s="7" t="s">
        <v>43</v>
      </c>
      <c r="Q7" s="7" t="s">
        <v>43</v>
      </c>
      <c r="R7" s="7">
        <v>1</v>
      </c>
      <c r="S7" s="66">
        <v>21</v>
      </c>
      <c r="T7" s="65">
        <v>-2</v>
      </c>
      <c r="U7" s="21" t="s">
        <v>45</v>
      </c>
    </row>
    <row r="8" spans="1:21" ht="12.75" customHeight="1">
      <c r="A8" s="3" t="s">
        <v>73</v>
      </c>
      <c r="B8" s="4" t="s">
        <v>15</v>
      </c>
      <c r="C8" s="6">
        <v>6</v>
      </c>
      <c r="D8" s="18" t="s">
        <v>117</v>
      </c>
      <c r="E8" s="45" t="s">
        <v>24</v>
      </c>
      <c r="F8" s="45" t="s">
        <v>16</v>
      </c>
      <c r="G8" s="18" t="s">
        <v>19</v>
      </c>
      <c r="H8" s="18" t="s">
        <v>120</v>
      </c>
      <c r="I8" s="18" t="s">
        <v>43</v>
      </c>
      <c r="J8" s="30">
        <v>1</v>
      </c>
      <c r="K8" s="7" t="s">
        <v>43</v>
      </c>
      <c r="L8" s="7">
        <v>1</v>
      </c>
      <c r="M8" s="7">
        <v>1</v>
      </c>
      <c r="N8" s="7">
        <v>2</v>
      </c>
      <c r="O8" s="7">
        <v>2</v>
      </c>
      <c r="P8" s="7" t="s">
        <v>43</v>
      </c>
      <c r="Q8" s="7">
        <v>2</v>
      </c>
      <c r="R8" s="7">
        <v>3</v>
      </c>
      <c r="S8" s="66">
        <v>21</v>
      </c>
      <c r="T8" s="65">
        <v>4</v>
      </c>
      <c r="U8" s="22" t="s">
        <v>103</v>
      </c>
    </row>
    <row r="9" spans="1:21" ht="12.75">
      <c r="A9" s="2" t="s">
        <v>74</v>
      </c>
      <c r="B9" s="4" t="s">
        <v>15</v>
      </c>
      <c r="C9" s="6">
        <v>9</v>
      </c>
      <c r="D9" s="18" t="s">
        <v>25</v>
      </c>
      <c r="E9" s="45" t="s">
        <v>13</v>
      </c>
      <c r="F9" s="45" t="s">
        <v>104</v>
      </c>
      <c r="G9" s="18" t="s">
        <v>23</v>
      </c>
      <c r="H9" s="18" t="s">
        <v>131</v>
      </c>
      <c r="I9" s="18" t="s">
        <v>43</v>
      </c>
      <c r="J9" s="30">
        <v>3</v>
      </c>
      <c r="K9" s="7" t="s">
        <v>43</v>
      </c>
      <c r="L9" s="7">
        <v>3</v>
      </c>
      <c r="M9" s="7">
        <v>2</v>
      </c>
      <c r="N9" s="7">
        <v>2</v>
      </c>
      <c r="O9" s="7">
        <v>1</v>
      </c>
      <c r="P9" s="7" t="s">
        <v>43</v>
      </c>
      <c r="Q9" s="7" t="s">
        <v>43</v>
      </c>
      <c r="R9" s="7">
        <v>3</v>
      </c>
      <c r="S9" s="66">
        <v>20</v>
      </c>
      <c r="T9" s="65">
        <v>8</v>
      </c>
      <c r="U9" s="21" t="s">
        <v>45</v>
      </c>
    </row>
    <row r="10" spans="1:21" ht="12.75">
      <c r="A10" s="2" t="s">
        <v>75</v>
      </c>
      <c r="B10" s="4" t="s">
        <v>15</v>
      </c>
      <c r="C10" s="6">
        <v>12</v>
      </c>
      <c r="D10" s="18" t="s">
        <v>61</v>
      </c>
      <c r="E10" s="45" t="s">
        <v>116</v>
      </c>
      <c r="F10" s="45" t="s">
        <v>104</v>
      </c>
      <c r="G10" s="18" t="s">
        <v>43</v>
      </c>
      <c r="H10" s="18" t="s">
        <v>61</v>
      </c>
      <c r="I10" s="18" t="s">
        <v>27</v>
      </c>
      <c r="J10" s="30">
        <v>2</v>
      </c>
      <c r="K10" s="7">
        <v>2</v>
      </c>
      <c r="L10" s="7">
        <v>4</v>
      </c>
      <c r="M10" s="7">
        <v>2</v>
      </c>
      <c r="N10" s="7">
        <v>3</v>
      </c>
      <c r="O10" s="7">
        <v>3</v>
      </c>
      <c r="P10" s="7" t="s">
        <v>43</v>
      </c>
      <c r="Q10" s="7">
        <v>3</v>
      </c>
      <c r="R10" s="7">
        <v>3</v>
      </c>
      <c r="S10" s="66">
        <v>23</v>
      </c>
      <c r="T10" s="65">
        <v>10</v>
      </c>
      <c r="U10" s="21" t="s">
        <v>45</v>
      </c>
    </row>
    <row r="11" spans="1:21" ht="12.75">
      <c r="A11" s="2" t="s">
        <v>76</v>
      </c>
      <c r="B11" s="4" t="s">
        <v>15</v>
      </c>
      <c r="C11" s="6">
        <v>3</v>
      </c>
      <c r="D11" s="18" t="s">
        <v>26</v>
      </c>
      <c r="E11" s="45" t="s">
        <v>27</v>
      </c>
      <c r="F11" s="45" t="s">
        <v>13</v>
      </c>
      <c r="G11" s="18" t="s">
        <v>43</v>
      </c>
      <c r="H11" s="18" t="s">
        <v>26</v>
      </c>
      <c r="I11" s="18" t="s">
        <v>13</v>
      </c>
      <c r="J11" s="30">
        <v>2</v>
      </c>
      <c r="K11" s="7">
        <v>1</v>
      </c>
      <c r="L11" s="7">
        <v>3</v>
      </c>
      <c r="M11" s="7">
        <v>5</v>
      </c>
      <c r="N11" s="7">
        <v>1</v>
      </c>
      <c r="O11" s="7" t="s">
        <v>43</v>
      </c>
      <c r="P11" s="7" t="s">
        <v>43</v>
      </c>
      <c r="Q11" s="7">
        <v>1</v>
      </c>
      <c r="R11" s="7">
        <v>1</v>
      </c>
      <c r="S11" s="66">
        <v>18</v>
      </c>
      <c r="T11" s="65">
        <v>5</v>
      </c>
      <c r="U11" s="21" t="s">
        <v>45</v>
      </c>
    </row>
    <row r="12" spans="1:21" ht="12.75">
      <c r="A12" s="2" t="s">
        <v>77</v>
      </c>
      <c r="B12" s="76"/>
      <c r="C12" s="76"/>
      <c r="D12" s="77"/>
      <c r="E12" s="78"/>
      <c r="F12" s="78"/>
      <c r="G12" s="77"/>
      <c r="H12" s="77"/>
      <c r="I12" s="77"/>
      <c r="J12" s="76"/>
      <c r="K12" s="76"/>
      <c r="L12" s="79"/>
      <c r="M12" s="76"/>
      <c r="N12" s="76"/>
      <c r="O12" s="76"/>
      <c r="P12" s="76"/>
      <c r="Q12" s="76"/>
      <c r="R12" s="76"/>
      <c r="S12" s="76"/>
      <c r="T12" s="76"/>
      <c r="U12" s="80"/>
    </row>
    <row r="13" spans="1:21" ht="12.75">
      <c r="A13" s="2" t="s">
        <v>78</v>
      </c>
      <c r="B13" s="4" t="s">
        <v>15</v>
      </c>
      <c r="C13" s="6">
        <v>16</v>
      </c>
      <c r="D13" s="18" t="s">
        <v>116</v>
      </c>
      <c r="E13" s="45" t="s">
        <v>21</v>
      </c>
      <c r="F13" s="45" t="s">
        <v>120</v>
      </c>
      <c r="G13" s="18" t="s">
        <v>104</v>
      </c>
      <c r="H13" s="18" t="s">
        <v>61</v>
      </c>
      <c r="I13" s="18" t="s">
        <v>17</v>
      </c>
      <c r="J13" s="30">
        <v>3</v>
      </c>
      <c r="K13" s="7">
        <v>1</v>
      </c>
      <c r="L13" s="7">
        <v>4</v>
      </c>
      <c r="M13" s="7">
        <v>2</v>
      </c>
      <c r="N13" s="7">
        <v>4</v>
      </c>
      <c r="O13" s="7">
        <v>3</v>
      </c>
      <c r="P13" s="7">
        <v>1</v>
      </c>
      <c r="Q13" s="7">
        <v>1</v>
      </c>
      <c r="R13" s="7">
        <v>1</v>
      </c>
      <c r="S13" s="74">
        <v>32</v>
      </c>
      <c r="T13" s="65">
        <v>17</v>
      </c>
      <c r="U13" s="21" t="s">
        <v>45</v>
      </c>
    </row>
    <row r="14" spans="1:21" ht="12.75">
      <c r="A14" s="2" t="s">
        <v>79</v>
      </c>
      <c r="B14" s="4" t="s">
        <v>15</v>
      </c>
      <c r="C14" s="6">
        <v>3</v>
      </c>
      <c r="D14" s="18" t="s">
        <v>13</v>
      </c>
      <c r="E14" s="45" t="s">
        <v>21</v>
      </c>
      <c r="F14" s="45" t="s">
        <v>19</v>
      </c>
      <c r="G14" s="18" t="s">
        <v>16</v>
      </c>
      <c r="H14" s="18" t="s">
        <v>23</v>
      </c>
      <c r="I14" s="18" t="s">
        <v>13</v>
      </c>
      <c r="J14" s="30">
        <v>1</v>
      </c>
      <c r="K14" s="7" t="s">
        <v>43</v>
      </c>
      <c r="L14" s="7">
        <v>1</v>
      </c>
      <c r="M14" s="7">
        <v>2</v>
      </c>
      <c r="N14" s="7">
        <v>2</v>
      </c>
      <c r="O14" s="7" t="s">
        <v>43</v>
      </c>
      <c r="P14" s="7" t="s">
        <v>43</v>
      </c>
      <c r="Q14" s="7" t="s">
        <v>43</v>
      </c>
      <c r="R14" s="7">
        <v>1</v>
      </c>
      <c r="S14" s="66">
        <v>26</v>
      </c>
      <c r="T14" s="65">
        <v>0</v>
      </c>
      <c r="U14" s="21" t="s">
        <v>45</v>
      </c>
    </row>
    <row r="15" spans="1:21" ht="12.75" customHeight="1">
      <c r="A15" s="3" t="s">
        <v>80</v>
      </c>
      <c r="B15" s="4" t="s">
        <v>15</v>
      </c>
      <c r="C15" s="6">
        <v>4</v>
      </c>
      <c r="D15" s="18" t="s">
        <v>104</v>
      </c>
      <c r="E15" s="45" t="s">
        <v>13</v>
      </c>
      <c r="F15" s="45" t="s">
        <v>21</v>
      </c>
      <c r="G15" s="18" t="s">
        <v>27</v>
      </c>
      <c r="H15" s="18" t="s">
        <v>139</v>
      </c>
      <c r="I15" s="18" t="s">
        <v>43</v>
      </c>
      <c r="J15" s="30">
        <v>1</v>
      </c>
      <c r="K15" s="7">
        <v>1</v>
      </c>
      <c r="L15" s="7">
        <v>2</v>
      </c>
      <c r="M15" s="7">
        <v>1</v>
      </c>
      <c r="N15" s="7">
        <v>2</v>
      </c>
      <c r="O15" s="7">
        <v>3</v>
      </c>
      <c r="P15" s="7" t="s">
        <v>43</v>
      </c>
      <c r="Q15" s="7" t="s">
        <v>43</v>
      </c>
      <c r="R15" s="7">
        <v>3</v>
      </c>
      <c r="S15" s="66">
        <v>30</v>
      </c>
      <c r="T15" s="65">
        <v>4</v>
      </c>
      <c r="U15" s="21" t="s">
        <v>45</v>
      </c>
    </row>
    <row r="16" spans="1:21" ht="12.75">
      <c r="A16" s="2" t="s">
        <v>81</v>
      </c>
      <c r="B16" s="4" t="s">
        <v>15</v>
      </c>
      <c r="C16" s="6">
        <v>11</v>
      </c>
      <c r="D16" s="18" t="s">
        <v>14</v>
      </c>
      <c r="E16" s="45" t="s">
        <v>13</v>
      </c>
      <c r="F16" s="45" t="s">
        <v>19</v>
      </c>
      <c r="G16" s="18" t="s">
        <v>42</v>
      </c>
      <c r="H16" s="18" t="s">
        <v>20</v>
      </c>
      <c r="I16" s="18" t="s">
        <v>43</v>
      </c>
      <c r="J16" s="30">
        <v>2</v>
      </c>
      <c r="K16" s="7" t="s">
        <v>43</v>
      </c>
      <c r="L16" s="7">
        <v>2</v>
      </c>
      <c r="M16" s="7">
        <v>1</v>
      </c>
      <c r="N16" s="7">
        <v>1</v>
      </c>
      <c r="O16" s="7">
        <v>2</v>
      </c>
      <c r="P16" s="7" t="s">
        <v>43</v>
      </c>
      <c r="Q16" s="7">
        <v>1</v>
      </c>
      <c r="R16" s="7">
        <v>1</v>
      </c>
      <c r="S16" s="66">
        <v>23</v>
      </c>
      <c r="T16" s="65">
        <v>13</v>
      </c>
      <c r="U16" s="21" t="s">
        <v>45</v>
      </c>
    </row>
    <row r="17" spans="1:21" ht="12.75">
      <c r="A17" s="2" t="s">
        <v>82</v>
      </c>
      <c r="B17" s="4" t="s">
        <v>15</v>
      </c>
      <c r="C17" s="6">
        <v>9</v>
      </c>
      <c r="D17" s="18" t="s">
        <v>116</v>
      </c>
      <c r="E17" s="45" t="s">
        <v>104</v>
      </c>
      <c r="F17" s="45" t="s">
        <v>18</v>
      </c>
      <c r="G17" s="18" t="s">
        <v>107</v>
      </c>
      <c r="H17" s="18" t="s">
        <v>166</v>
      </c>
      <c r="I17" s="18" t="s">
        <v>13</v>
      </c>
      <c r="J17" s="30">
        <v>2</v>
      </c>
      <c r="K17" s="7" t="s">
        <v>43</v>
      </c>
      <c r="L17" s="7">
        <v>2</v>
      </c>
      <c r="M17" s="7">
        <v>2</v>
      </c>
      <c r="N17" s="7">
        <v>3</v>
      </c>
      <c r="O17" s="7">
        <v>4</v>
      </c>
      <c r="P17" s="7" t="s">
        <v>43</v>
      </c>
      <c r="Q17" s="7">
        <v>2</v>
      </c>
      <c r="R17" s="7">
        <v>4</v>
      </c>
      <c r="S17" s="66">
        <v>28</v>
      </c>
      <c r="T17" s="65">
        <v>5</v>
      </c>
      <c r="U17" s="21" t="s">
        <v>45</v>
      </c>
    </row>
    <row r="18" spans="1:21" ht="12.75" customHeight="1">
      <c r="A18" s="3" t="s">
        <v>83</v>
      </c>
      <c r="B18" s="4" t="s">
        <v>15</v>
      </c>
      <c r="C18" s="6">
        <v>0</v>
      </c>
      <c r="D18" s="18" t="s">
        <v>16</v>
      </c>
      <c r="E18" s="45" t="s">
        <v>16</v>
      </c>
      <c r="F18" s="45" t="s">
        <v>43</v>
      </c>
      <c r="G18" s="18" t="s">
        <v>16</v>
      </c>
      <c r="H18" s="18" t="s">
        <v>107</v>
      </c>
      <c r="I18" s="18" t="s">
        <v>43</v>
      </c>
      <c r="J18" s="30">
        <v>1</v>
      </c>
      <c r="K18" s="7" t="s">
        <v>43</v>
      </c>
      <c r="L18" s="7">
        <v>1</v>
      </c>
      <c r="M18" s="7" t="s">
        <v>43</v>
      </c>
      <c r="N18" s="7">
        <v>3</v>
      </c>
      <c r="O18" s="7">
        <v>1</v>
      </c>
      <c r="P18" s="7" t="s">
        <v>43</v>
      </c>
      <c r="Q18" s="7">
        <v>1</v>
      </c>
      <c r="R18" s="7">
        <v>2</v>
      </c>
      <c r="S18" s="66">
        <v>20</v>
      </c>
      <c r="T18" s="65">
        <v>-5</v>
      </c>
      <c r="U18" s="22" t="s">
        <v>103</v>
      </c>
    </row>
    <row r="19" spans="1:21" ht="12.75" customHeight="1">
      <c r="A19" s="3" t="s">
        <v>84</v>
      </c>
      <c r="B19" s="4" t="s">
        <v>15</v>
      </c>
      <c r="C19" s="6">
        <v>5</v>
      </c>
      <c r="D19" s="18" t="s">
        <v>23</v>
      </c>
      <c r="E19" s="45" t="s">
        <v>21</v>
      </c>
      <c r="F19" s="45" t="s">
        <v>27</v>
      </c>
      <c r="G19" s="18" t="s">
        <v>13</v>
      </c>
      <c r="H19" s="18" t="s">
        <v>139</v>
      </c>
      <c r="I19" s="18" t="s">
        <v>43</v>
      </c>
      <c r="J19" s="30">
        <v>3</v>
      </c>
      <c r="K19" s="7">
        <v>1</v>
      </c>
      <c r="L19" s="7">
        <v>4</v>
      </c>
      <c r="M19" s="7">
        <v>3</v>
      </c>
      <c r="N19" s="7">
        <v>1</v>
      </c>
      <c r="O19" s="7">
        <v>1</v>
      </c>
      <c r="P19" s="7">
        <v>1</v>
      </c>
      <c r="Q19" s="7">
        <v>2</v>
      </c>
      <c r="R19" s="7">
        <v>1</v>
      </c>
      <c r="S19" s="66">
        <v>28</v>
      </c>
      <c r="T19" s="65">
        <v>9</v>
      </c>
      <c r="U19" s="22" t="s">
        <v>103</v>
      </c>
    </row>
    <row r="20" spans="1:21" ht="12.75">
      <c r="A20" s="2" t="s">
        <v>85</v>
      </c>
      <c r="B20" s="4" t="s">
        <v>15</v>
      </c>
      <c r="C20" s="6">
        <v>4</v>
      </c>
      <c r="D20" s="18" t="s">
        <v>18</v>
      </c>
      <c r="E20" s="45" t="s">
        <v>43</v>
      </c>
      <c r="F20" s="45" t="s">
        <v>18</v>
      </c>
      <c r="G20" s="18" t="s">
        <v>43</v>
      </c>
      <c r="H20" s="18" t="s">
        <v>18</v>
      </c>
      <c r="I20" s="18" t="s">
        <v>43</v>
      </c>
      <c r="J20" s="30">
        <v>3</v>
      </c>
      <c r="K20" s="7" t="s">
        <v>43</v>
      </c>
      <c r="L20" s="7">
        <v>3</v>
      </c>
      <c r="M20" s="7">
        <v>1</v>
      </c>
      <c r="N20" s="7">
        <v>4</v>
      </c>
      <c r="O20" s="7">
        <v>1</v>
      </c>
      <c r="P20" s="7" t="s">
        <v>43</v>
      </c>
      <c r="Q20" s="7">
        <v>3</v>
      </c>
      <c r="R20" s="7" t="s">
        <v>43</v>
      </c>
      <c r="S20" s="66">
        <v>17</v>
      </c>
      <c r="T20" s="65">
        <v>2</v>
      </c>
      <c r="U20" s="21" t="s">
        <v>45</v>
      </c>
    </row>
    <row r="21" spans="1:21" ht="12.75">
      <c r="A21" s="2" t="s">
        <v>86</v>
      </c>
      <c r="B21" s="4" t="s">
        <v>15</v>
      </c>
      <c r="C21" s="6">
        <v>10</v>
      </c>
      <c r="D21" s="18" t="s">
        <v>62</v>
      </c>
      <c r="E21" s="45" t="s">
        <v>104</v>
      </c>
      <c r="F21" s="45" t="s">
        <v>24</v>
      </c>
      <c r="G21" s="18" t="s">
        <v>43</v>
      </c>
      <c r="H21" s="18" t="s">
        <v>62</v>
      </c>
      <c r="I21" s="18" t="s">
        <v>43</v>
      </c>
      <c r="J21" s="30">
        <v>3</v>
      </c>
      <c r="K21" s="7" t="s">
        <v>43</v>
      </c>
      <c r="L21" s="7">
        <v>3</v>
      </c>
      <c r="M21" s="7">
        <v>3</v>
      </c>
      <c r="N21" s="7">
        <v>2</v>
      </c>
      <c r="O21" s="7">
        <v>2</v>
      </c>
      <c r="P21" s="7" t="s">
        <v>43</v>
      </c>
      <c r="Q21" s="7">
        <v>1</v>
      </c>
      <c r="R21" s="7">
        <v>1</v>
      </c>
      <c r="S21" s="66">
        <v>23</v>
      </c>
      <c r="T21" s="65">
        <v>14</v>
      </c>
      <c r="U21" s="22" t="s">
        <v>103</v>
      </c>
    </row>
    <row r="22" spans="1:21" ht="12.75">
      <c r="A22" s="2" t="s">
        <v>87</v>
      </c>
      <c r="B22" s="4" t="s">
        <v>15</v>
      </c>
      <c r="C22" s="6">
        <v>10</v>
      </c>
      <c r="D22" s="18" t="s">
        <v>104</v>
      </c>
      <c r="E22" s="45" t="s">
        <v>19</v>
      </c>
      <c r="F22" s="45" t="s">
        <v>17</v>
      </c>
      <c r="G22" s="18" t="s">
        <v>13</v>
      </c>
      <c r="H22" s="18" t="s">
        <v>25</v>
      </c>
      <c r="I22" s="18" t="s">
        <v>24</v>
      </c>
      <c r="J22" s="30">
        <v>3</v>
      </c>
      <c r="K22" s="7" t="s">
        <v>43</v>
      </c>
      <c r="L22" s="7">
        <v>3</v>
      </c>
      <c r="M22" s="7">
        <v>2</v>
      </c>
      <c r="N22" s="7">
        <v>2</v>
      </c>
      <c r="O22" s="7" t="s">
        <v>43</v>
      </c>
      <c r="P22" s="7" t="s">
        <v>43</v>
      </c>
      <c r="Q22" s="7">
        <v>3</v>
      </c>
      <c r="R22" s="7">
        <v>2</v>
      </c>
      <c r="S22" s="66">
        <v>29</v>
      </c>
      <c r="T22" s="65">
        <v>10</v>
      </c>
      <c r="U22" s="21" t="s">
        <v>45</v>
      </c>
    </row>
    <row r="23" spans="1:21" ht="12.75">
      <c r="A23" s="2" t="s">
        <v>88</v>
      </c>
      <c r="B23" s="4" t="s">
        <v>15</v>
      </c>
      <c r="C23" s="6">
        <v>8</v>
      </c>
      <c r="D23" s="18" t="s">
        <v>104</v>
      </c>
      <c r="E23" s="45" t="s">
        <v>21</v>
      </c>
      <c r="F23" s="45" t="s">
        <v>13</v>
      </c>
      <c r="G23" s="18" t="s">
        <v>26</v>
      </c>
      <c r="H23" s="18" t="s">
        <v>136</v>
      </c>
      <c r="I23" s="18" t="s">
        <v>13</v>
      </c>
      <c r="J23" s="30">
        <v>3</v>
      </c>
      <c r="K23" s="7" t="s">
        <v>43</v>
      </c>
      <c r="L23" s="7">
        <v>3</v>
      </c>
      <c r="M23" s="7">
        <v>2</v>
      </c>
      <c r="N23" s="7">
        <v>2</v>
      </c>
      <c r="O23" s="7">
        <v>1</v>
      </c>
      <c r="P23" s="7" t="s">
        <v>43</v>
      </c>
      <c r="Q23" s="7">
        <v>2</v>
      </c>
      <c r="R23" s="7">
        <v>2</v>
      </c>
      <c r="S23" s="66">
        <v>30</v>
      </c>
      <c r="T23" s="65">
        <v>6</v>
      </c>
      <c r="U23" s="21" t="s">
        <v>45</v>
      </c>
    </row>
    <row r="24" spans="1:21" ht="12.75">
      <c r="A24" s="2" t="s">
        <v>89</v>
      </c>
      <c r="B24" s="4" t="s">
        <v>15</v>
      </c>
      <c r="C24" s="6">
        <v>4</v>
      </c>
      <c r="D24" s="18" t="s">
        <v>14</v>
      </c>
      <c r="E24" s="45" t="s">
        <v>19</v>
      </c>
      <c r="F24" s="45" t="s">
        <v>13</v>
      </c>
      <c r="G24" s="18" t="s">
        <v>19</v>
      </c>
      <c r="H24" s="18" t="s">
        <v>23</v>
      </c>
      <c r="I24" s="18" t="s">
        <v>22</v>
      </c>
      <c r="J24" s="30">
        <v>2</v>
      </c>
      <c r="K24" s="7">
        <v>1</v>
      </c>
      <c r="L24" s="7">
        <v>3</v>
      </c>
      <c r="M24" s="7">
        <v>1</v>
      </c>
      <c r="N24" s="7">
        <v>4</v>
      </c>
      <c r="O24" s="7">
        <v>1</v>
      </c>
      <c r="P24" s="7" t="s">
        <v>43</v>
      </c>
      <c r="Q24" s="7">
        <v>3</v>
      </c>
      <c r="R24" s="7">
        <v>1</v>
      </c>
      <c r="S24" s="66">
        <v>23</v>
      </c>
      <c r="T24" s="65">
        <v>0</v>
      </c>
      <c r="U24" s="21" t="s">
        <v>45</v>
      </c>
    </row>
    <row r="25" spans="1:21" ht="12.75">
      <c r="A25" s="2" t="s">
        <v>90</v>
      </c>
      <c r="B25" s="76"/>
      <c r="C25" s="76"/>
      <c r="D25" s="77"/>
      <c r="E25" s="78"/>
      <c r="F25" s="78"/>
      <c r="G25" s="77"/>
      <c r="H25" s="77"/>
      <c r="I25" s="77"/>
      <c r="J25" s="76"/>
      <c r="K25" s="76"/>
      <c r="L25" s="79"/>
      <c r="M25" s="76"/>
      <c r="N25" s="76"/>
      <c r="O25" s="76"/>
      <c r="P25" s="76"/>
      <c r="Q25" s="76"/>
      <c r="R25" s="76"/>
      <c r="S25" s="76"/>
      <c r="T25" s="76"/>
      <c r="U25" s="80"/>
    </row>
    <row r="26" spans="1:21" ht="12.75">
      <c r="A26" s="8" t="s">
        <v>91</v>
      </c>
      <c r="B26" s="4" t="s">
        <v>15</v>
      </c>
      <c r="C26" s="6">
        <v>4</v>
      </c>
      <c r="D26" s="18" t="s">
        <v>139</v>
      </c>
      <c r="E26" s="45" t="s">
        <v>19</v>
      </c>
      <c r="F26" s="45" t="s">
        <v>18</v>
      </c>
      <c r="G26" s="18" t="s">
        <v>19</v>
      </c>
      <c r="H26" s="18" t="s">
        <v>46</v>
      </c>
      <c r="I26" s="18" t="s">
        <v>43</v>
      </c>
      <c r="J26" s="30">
        <v>3</v>
      </c>
      <c r="K26" s="7" t="s">
        <v>43</v>
      </c>
      <c r="L26" s="7">
        <v>3</v>
      </c>
      <c r="M26" s="7">
        <v>3</v>
      </c>
      <c r="N26" s="7">
        <v>1</v>
      </c>
      <c r="O26" s="7" t="s">
        <v>43</v>
      </c>
      <c r="P26" s="7" t="s">
        <v>43</v>
      </c>
      <c r="Q26" s="7" t="s">
        <v>43</v>
      </c>
      <c r="R26" s="7">
        <v>4</v>
      </c>
      <c r="S26" s="66">
        <v>27</v>
      </c>
      <c r="T26" s="65">
        <v>4</v>
      </c>
      <c r="U26" s="21" t="s">
        <v>45</v>
      </c>
    </row>
    <row r="27" spans="1:21" ht="12.75">
      <c r="A27" s="8" t="s">
        <v>92</v>
      </c>
      <c r="B27" s="4" t="s">
        <v>15</v>
      </c>
      <c r="C27" s="6">
        <v>22</v>
      </c>
      <c r="D27" s="18" t="s">
        <v>189</v>
      </c>
      <c r="E27" s="45" t="s">
        <v>134</v>
      </c>
      <c r="F27" s="45" t="s">
        <v>121</v>
      </c>
      <c r="G27" s="18" t="s">
        <v>17</v>
      </c>
      <c r="H27" s="18" t="s">
        <v>190</v>
      </c>
      <c r="I27" s="18" t="s">
        <v>43</v>
      </c>
      <c r="J27" s="30">
        <v>2</v>
      </c>
      <c r="K27" s="7" t="s">
        <v>43</v>
      </c>
      <c r="L27" s="7">
        <v>2</v>
      </c>
      <c r="M27" s="7">
        <v>3</v>
      </c>
      <c r="N27" s="7" t="s">
        <v>43</v>
      </c>
      <c r="O27" s="7">
        <v>4</v>
      </c>
      <c r="P27" s="7">
        <v>1</v>
      </c>
      <c r="Q27" s="7" t="s">
        <v>43</v>
      </c>
      <c r="R27" s="7">
        <v>2</v>
      </c>
      <c r="S27" s="66">
        <v>27</v>
      </c>
      <c r="T27" s="65">
        <v>26</v>
      </c>
      <c r="U27" s="21" t="s">
        <v>45</v>
      </c>
    </row>
    <row r="28" spans="1:21" ht="12.75">
      <c r="A28" s="8" t="s">
        <v>93</v>
      </c>
      <c r="B28" s="4" t="s">
        <v>15</v>
      </c>
      <c r="C28" s="6">
        <v>23</v>
      </c>
      <c r="D28" s="18" t="s">
        <v>193</v>
      </c>
      <c r="E28" s="45" t="s">
        <v>24</v>
      </c>
      <c r="F28" s="45" t="s">
        <v>132</v>
      </c>
      <c r="G28" s="18" t="s">
        <v>23</v>
      </c>
      <c r="H28" s="18" t="s">
        <v>194</v>
      </c>
      <c r="I28" s="18" t="s">
        <v>43</v>
      </c>
      <c r="J28" s="30">
        <v>2</v>
      </c>
      <c r="K28" s="7" t="s">
        <v>43</v>
      </c>
      <c r="L28" s="7">
        <v>2</v>
      </c>
      <c r="M28" s="7">
        <v>1</v>
      </c>
      <c r="N28" s="7">
        <v>1</v>
      </c>
      <c r="O28" s="7">
        <v>6</v>
      </c>
      <c r="P28" s="7" t="s">
        <v>43</v>
      </c>
      <c r="Q28" s="7">
        <v>2</v>
      </c>
      <c r="R28" s="7">
        <v>2</v>
      </c>
      <c r="S28" s="66">
        <v>33</v>
      </c>
      <c r="T28" s="65">
        <v>23</v>
      </c>
      <c r="U28" s="22" t="s">
        <v>103</v>
      </c>
    </row>
    <row r="29" spans="1:21" ht="12.75">
      <c r="A29" s="8" t="s">
        <v>94</v>
      </c>
      <c r="B29" s="4" t="s">
        <v>15</v>
      </c>
      <c r="C29" s="6">
        <v>2</v>
      </c>
      <c r="D29" s="18" t="s">
        <v>23</v>
      </c>
      <c r="E29" s="45" t="s">
        <v>21</v>
      </c>
      <c r="F29" s="45" t="s">
        <v>27</v>
      </c>
      <c r="G29" s="18" t="s">
        <v>16</v>
      </c>
      <c r="H29" s="18" t="s">
        <v>106</v>
      </c>
      <c r="I29" s="18" t="s">
        <v>43</v>
      </c>
      <c r="J29" s="30">
        <v>4</v>
      </c>
      <c r="K29" s="7" t="s">
        <v>43</v>
      </c>
      <c r="L29" s="7">
        <v>4</v>
      </c>
      <c r="M29" s="7">
        <v>2</v>
      </c>
      <c r="N29" s="7">
        <v>1</v>
      </c>
      <c r="O29" s="7" t="s">
        <v>43</v>
      </c>
      <c r="P29" s="7" t="s">
        <v>43</v>
      </c>
      <c r="Q29" s="7" t="s">
        <v>43</v>
      </c>
      <c r="R29" s="7">
        <v>2</v>
      </c>
      <c r="S29" s="66">
        <v>21</v>
      </c>
      <c r="T29" s="65">
        <v>2</v>
      </c>
      <c r="U29" s="21" t="s">
        <v>45</v>
      </c>
    </row>
    <row r="30" spans="1:21" ht="13.5" thickBot="1">
      <c r="A30" s="8" t="s">
        <v>95</v>
      </c>
      <c r="B30" s="4" t="s">
        <v>15</v>
      </c>
      <c r="C30" s="6">
        <v>16</v>
      </c>
      <c r="D30" s="18" t="s">
        <v>127</v>
      </c>
      <c r="E30" s="45" t="s">
        <v>24</v>
      </c>
      <c r="F30" s="45" t="s">
        <v>14</v>
      </c>
      <c r="G30" s="18" t="s">
        <v>18</v>
      </c>
      <c r="H30" s="18" t="s">
        <v>109</v>
      </c>
      <c r="I30" s="18" t="s">
        <v>22</v>
      </c>
      <c r="J30" s="30">
        <v>7</v>
      </c>
      <c r="K30" s="7">
        <v>1</v>
      </c>
      <c r="L30" s="7">
        <v>8</v>
      </c>
      <c r="M30" s="7">
        <v>3</v>
      </c>
      <c r="N30" s="7">
        <v>2</v>
      </c>
      <c r="O30" s="7">
        <v>4</v>
      </c>
      <c r="P30" s="7" t="s">
        <v>43</v>
      </c>
      <c r="Q30" s="7">
        <v>2</v>
      </c>
      <c r="R30" s="7">
        <v>3</v>
      </c>
      <c r="S30" s="66">
        <v>28</v>
      </c>
      <c r="T30" s="65">
        <v>21</v>
      </c>
      <c r="U30" s="21" t="s">
        <v>45</v>
      </c>
    </row>
    <row r="31" spans="1:20" ht="12.75">
      <c r="A31" s="11" t="s">
        <v>28</v>
      </c>
      <c r="B31" s="12"/>
      <c r="C31" s="13">
        <f>SUM(C5:C30)</f>
        <v>191</v>
      </c>
      <c r="D31" s="14" t="s">
        <v>200</v>
      </c>
      <c r="E31" s="14" t="s">
        <v>201</v>
      </c>
      <c r="F31" s="14" t="s">
        <v>202</v>
      </c>
      <c r="G31" s="14" t="s">
        <v>199</v>
      </c>
      <c r="H31" s="14" t="s">
        <v>242</v>
      </c>
      <c r="I31" s="14" t="s">
        <v>203</v>
      </c>
      <c r="J31" s="13">
        <f>SUM(J5:J30)</f>
        <v>55</v>
      </c>
      <c r="K31" s="13">
        <f aca="true" t="shared" si="0" ref="K31:T31">SUM(K5:K30)</f>
        <v>8</v>
      </c>
      <c r="L31" s="13">
        <f t="shared" si="0"/>
        <v>63</v>
      </c>
      <c r="M31" s="13">
        <f t="shared" si="0"/>
        <v>48</v>
      </c>
      <c r="N31" s="13">
        <f t="shared" si="0"/>
        <v>46</v>
      </c>
      <c r="O31" s="13">
        <f t="shared" si="0"/>
        <v>42</v>
      </c>
      <c r="P31" s="13">
        <f t="shared" si="0"/>
        <v>3</v>
      </c>
      <c r="Q31" s="13">
        <f t="shared" si="0"/>
        <v>32</v>
      </c>
      <c r="R31" s="13">
        <f t="shared" si="0"/>
        <v>47</v>
      </c>
      <c r="S31" s="13">
        <f t="shared" si="0"/>
        <v>587</v>
      </c>
      <c r="T31" s="13">
        <f t="shared" si="0"/>
        <v>180</v>
      </c>
    </row>
    <row r="32" spans="1:20" ht="12.75">
      <c r="A32" s="9" t="s">
        <v>29</v>
      </c>
      <c r="B32" s="10"/>
      <c r="C32" s="16">
        <f>C31/$B$34</f>
        <v>7.958333333333333</v>
      </c>
      <c r="D32" s="17">
        <f>68/140</f>
        <v>0.4857142857142857</v>
      </c>
      <c r="E32" s="46">
        <f>32/58</f>
        <v>0.5517241379310345</v>
      </c>
      <c r="F32" s="46">
        <f>36/82</f>
        <v>0.43902439024390244</v>
      </c>
      <c r="G32" s="17">
        <f>14/49</f>
        <v>0.2857142857142857</v>
      </c>
      <c r="H32" s="17">
        <f>82/189</f>
        <v>0.43386243386243384</v>
      </c>
      <c r="I32" s="17">
        <f>13/27</f>
        <v>0.48148148148148145</v>
      </c>
      <c r="J32" s="16">
        <f aca="true" t="shared" si="1" ref="J32:R32">J31/$B$34</f>
        <v>2.2916666666666665</v>
      </c>
      <c r="K32" s="16">
        <f t="shared" si="1"/>
        <v>0.3333333333333333</v>
      </c>
      <c r="L32" s="16">
        <f t="shared" si="1"/>
        <v>2.625</v>
      </c>
      <c r="M32" s="16">
        <f t="shared" si="1"/>
        <v>2</v>
      </c>
      <c r="N32" s="16">
        <f t="shared" si="1"/>
        <v>1.9166666666666667</v>
      </c>
      <c r="O32" s="16">
        <f t="shared" si="1"/>
        <v>1.75</v>
      </c>
      <c r="P32" s="16">
        <f t="shared" si="1"/>
        <v>0.125</v>
      </c>
      <c r="Q32" s="16">
        <f t="shared" si="1"/>
        <v>1.3333333333333333</v>
      </c>
      <c r="R32" s="16">
        <f t="shared" si="1"/>
        <v>1.9583333333333333</v>
      </c>
      <c r="S32" s="16">
        <f>S31/$B$34</f>
        <v>24.458333333333332</v>
      </c>
      <c r="T32" s="16">
        <f>T31/$B$34</f>
        <v>7.5</v>
      </c>
    </row>
    <row r="34" spans="1:2" ht="12.75">
      <c r="A34" s="5" t="s">
        <v>30</v>
      </c>
      <c r="B34" s="64">
        <v>24</v>
      </c>
    </row>
  </sheetData>
  <sheetProtection/>
  <mergeCells count="22">
    <mergeCell ref="E2:E3"/>
    <mergeCell ref="F2:F3"/>
    <mergeCell ref="I2:I3"/>
    <mergeCell ref="J2:L2"/>
    <mergeCell ref="A4:D4"/>
    <mergeCell ref="G4:U4"/>
    <mergeCell ref="M2:M3"/>
    <mergeCell ref="N2:N3"/>
    <mergeCell ref="U2:U3"/>
    <mergeCell ref="T2:T3"/>
    <mergeCell ref="Q2:Q3"/>
    <mergeCell ref="R2:R3"/>
    <mergeCell ref="D2:D3"/>
    <mergeCell ref="S2:S3"/>
    <mergeCell ref="A1:T1"/>
    <mergeCell ref="A2:A3"/>
    <mergeCell ref="B2:B3"/>
    <mergeCell ref="C2:C3"/>
    <mergeCell ref="H2:H3"/>
    <mergeCell ref="G2:G3"/>
    <mergeCell ref="O2:O3"/>
    <mergeCell ref="P2:P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ignoredErrors>
    <ignoredError sqref="D27:H27 D28 H28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3">
      <selection activeCell="I33" sqref="I33"/>
    </sheetView>
  </sheetViews>
  <sheetFormatPr defaultColWidth="11.421875" defaultRowHeight="12.75"/>
  <cols>
    <col min="1" max="1" width="22.8515625" style="1" bestFit="1" customWidth="1"/>
    <col min="2" max="2" width="6.7109375" style="0" bestFit="1" customWidth="1"/>
    <col min="3" max="3" width="7.140625" style="0" bestFit="1" customWidth="1"/>
    <col min="4" max="4" width="6.7109375" style="0" bestFit="1" customWidth="1"/>
    <col min="5" max="6" width="6.7109375" style="0" customWidth="1"/>
    <col min="7" max="7" width="6.7109375" style="0" bestFit="1" customWidth="1"/>
    <col min="8" max="8" width="7.57421875" style="0" bestFit="1" customWidth="1"/>
    <col min="9" max="9" width="6.28125" style="0" bestFit="1" customWidth="1"/>
    <col min="10" max="11" width="7.28125" style="0" bestFit="1" customWidth="1"/>
    <col min="12" max="12" width="7.57421875" style="0" bestFit="1" customWidth="1"/>
    <col min="13" max="13" width="7.8515625" style="0" bestFit="1" customWidth="1"/>
    <col min="14" max="15" width="7.28125" style="0" bestFit="1" customWidth="1"/>
    <col min="16" max="16" width="8.57421875" style="0" bestFit="1" customWidth="1"/>
    <col min="17" max="17" width="8.28125" style="0" bestFit="1" customWidth="1"/>
    <col min="18" max="18" width="9.28125" style="0" bestFit="1" customWidth="1"/>
    <col min="19" max="19" width="8.57421875" style="0" bestFit="1" customWidth="1"/>
    <col min="20" max="20" width="10.7109375" style="0" bestFit="1" customWidth="1"/>
    <col min="21" max="21" width="9.421875" style="0" bestFit="1" customWidth="1"/>
  </cols>
  <sheetData>
    <row r="1" spans="1:20" ht="17.25">
      <c r="A1" s="84" t="s">
        <v>96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1" s="1" customFormat="1" ht="12.75" customHeight="1">
      <c r="A2" s="82" t="s">
        <v>0</v>
      </c>
      <c r="B2" s="113" t="s">
        <v>2</v>
      </c>
      <c r="C2" s="82" t="s">
        <v>1</v>
      </c>
      <c r="D2" s="82" t="s">
        <v>37</v>
      </c>
      <c r="E2" s="119" t="s">
        <v>37</v>
      </c>
      <c r="F2" s="119" t="s">
        <v>37</v>
      </c>
      <c r="G2" s="82" t="s">
        <v>39</v>
      </c>
      <c r="H2" s="113" t="s">
        <v>38</v>
      </c>
      <c r="I2" s="82" t="s">
        <v>3</v>
      </c>
      <c r="J2" s="115" t="s">
        <v>4</v>
      </c>
      <c r="K2" s="115"/>
      <c r="L2" s="115"/>
      <c r="M2" s="82" t="s">
        <v>5</v>
      </c>
      <c r="N2" s="82" t="s">
        <v>6</v>
      </c>
      <c r="O2" s="82" t="s">
        <v>7</v>
      </c>
      <c r="P2" s="82" t="s">
        <v>8</v>
      </c>
      <c r="Q2" s="82" t="s">
        <v>9</v>
      </c>
      <c r="R2" s="82" t="s">
        <v>40</v>
      </c>
      <c r="S2" s="82" t="s">
        <v>41</v>
      </c>
      <c r="T2" s="82" t="s">
        <v>10</v>
      </c>
      <c r="U2" s="82" t="s">
        <v>44</v>
      </c>
    </row>
    <row r="3" spans="1:21" ht="12.75">
      <c r="A3" s="83"/>
      <c r="B3" s="114"/>
      <c r="C3" s="83"/>
      <c r="D3" s="83"/>
      <c r="E3" s="120"/>
      <c r="F3" s="120"/>
      <c r="G3" s="83"/>
      <c r="H3" s="114"/>
      <c r="I3" s="83"/>
      <c r="J3" s="2" t="s">
        <v>11</v>
      </c>
      <c r="K3" s="2" t="s">
        <v>12</v>
      </c>
      <c r="L3" s="2" t="s">
        <v>38</v>
      </c>
      <c r="M3" s="83"/>
      <c r="N3" s="83"/>
      <c r="O3" s="83"/>
      <c r="P3" s="83"/>
      <c r="Q3" s="83"/>
      <c r="R3" s="83"/>
      <c r="S3" s="83"/>
      <c r="T3" s="83"/>
      <c r="U3" s="83"/>
    </row>
    <row r="4" spans="1:21" ht="11.25" customHeight="1">
      <c r="A4" s="116"/>
      <c r="B4" s="117"/>
      <c r="C4" s="117"/>
      <c r="D4" s="118"/>
      <c r="E4" s="43" t="s">
        <v>7</v>
      </c>
      <c r="F4" s="43" t="s">
        <v>56</v>
      </c>
      <c r="G4" s="116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8"/>
    </row>
    <row r="5" spans="1:21" ht="12.75">
      <c r="A5" s="2" t="s">
        <v>70</v>
      </c>
      <c r="B5" s="7" t="s">
        <v>15</v>
      </c>
      <c r="C5" s="6">
        <v>3</v>
      </c>
      <c r="D5" s="15" t="s">
        <v>26</v>
      </c>
      <c r="E5" s="44" t="s">
        <v>13</v>
      </c>
      <c r="F5" s="44" t="s">
        <v>27</v>
      </c>
      <c r="G5" s="15" t="s">
        <v>16</v>
      </c>
      <c r="H5" s="15" t="s">
        <v>32</v>
      </c>
      <c r="I5" s="15" t="s">
        <v>13</v>
      </c>
      <c r="J5" s="6">
        <v>3</v>
      </c>
      <c r="K5" s="6" t="s">
        <v>43</v>
      </c>
      <c r="L5" s="6">
        <v>3</v>
      </c>
      <c r="M5" s="6">
        <v>2</v>
      </c>
      <c r="N5" s="6">
        <v>3</v>
      </c>
      <c r="O5" s="6" t="s">
        <v>43</v>
      </c>
      <c r="P5" s="6" t="s">
        <v>43</v>
      </c>
      <c r="Q5" s="6">
        <v>4</v>
      </c>
      <c r="R5" s="6">
        <v>3</v>
      </c>
      <c r="S5" s="6">
        <v>32</v>
      </c>
      <c r="T5" s="6">
        <v>-2</v>
      </c>
      <c r="U5" s="21" t="s">
        <v>45</v>
      </c>
    </row>
    <row r="6" spans="1:21" ht="12.75">
      <c r="A6" s="2" t="s">
        <v>71</v>
      </c>
      <c r="B6" s="4" t="s">
        <v>15</v>
      </c>
      <c r="C6" s="6">
        <v>4</v>
      </c>
      <c r="D6" s="18" t="s">
        <v>22</v>
      </c>
      <c r="E6" s="45" t="s">
        <v>19</v>
      </c>
      <c r="F6" s="45" t="s">
        <v>104</v>
      </c>
      <c r="G6" s="18" t="s">
        <v>27</v>
      </c>
      <c r="H6" s="18" t="s">
        <v>46</v>
      </c>
      <c r="I6" s="18" t="s">
        <v>43</v>
      </c>
      <c r="J6" s="30">
        <v>1</v>
      </c>
      <c r="K6" s="7" t="s">
        <v>43</v>
      </c>
      <c r="L6" s="7">
        <v>1</v>
      </c>
      <c r="M6" s="7">
        <v>3</v>
      </c>
      <c r="N6" s="7">
        <v>8</v>
      </c>
      <c r="O6" s="7" t="s">
        <v>43</v>
      </c>
      <c r="P6" s="7" t="s">
        <v>43</v>
      </c>
      <c r="Q6" s="7">
        <v>3</v>
      </c>
      <c r="R6" s="7">
        <v>2</v>
      </c>
      <c r="S6" s="66">
        <v>30</v>
      </c>
      <c r="T6" s="65">
        <v>-5</v>
      </c>
      <c r="U6" s="22" t="s">
        <v>103</v>
      </c>
    </row>
    <row r="7" spans="1:21" ht="12.75">
      <c r="A7" s="2" t="s">
        <v>72</v>
      </c>
      <c r="B7" s="4"/>
      <c r="C7" s="6">
        <v>3</v>
      </c>
      <c r="D7" s="18" t="s">
        <v>23</v>
      </c>
      <c r="E7" s="45" t="s">
        <v>13</v>
      </c>
      <c r="F7" s="45" t="s">
        <v>16</v>
      </c>
      <c r="G7" s="18" t="s">
        <v>16</v>
      </c>
      <c r="H7" s="18" t="s">
        <v>106</v>
      </c>
      <c r="I7" s="18" t="s">
        <v>13</v>
      </c>
      <c r="J7" s="30">
        <v>2</v>
      </c>
      <c r="K7" s="7" t="s">
        <v>43</v>
      </c>
      <c r="L7" s="7">
        <v>2</v>
      </c>
      <c r="M7" s="7">
        <v>1</v>
      </c>
      <c r="N7" s="7">
        <v>3</v>
      </c>
      <c r="O7" s="7" t="s">
        <v>43</v>
      </c>
      <c r="P7" s="7" t="s">
        <v>43</v>
      </c>
      <c r="Q7" s="7">
        <v>1</v>
      </c>
      <c r="R7" s="7">
        <v>2</v>
      </c>
      <c r="S7" s="66">
        <v>24</v>
      </c>
      <c r="T7" s="65">
        <v>-3</v>
      </c>
      <c r="U7" s="21" t="s">
        <v>45</v>
      </c>
    </row>
    <row r="8" spans="1:21" ht="12.75" customHeight="1">
      <c r="A8" s="3" t="s">
        <v>73</v>
      </c>
      <c r="B8" s="4"/>
      <c r="C8" s="6">
        <v>10</v>
      </c>
      <c r="D8" s="18" t="s">
        <v>117</v>
      </c>
      <c r="E8" s="45" t="s">
        <v>104</v>
      </c>
      <c r="F8" s="45" t="s">
        <v>14</v>
      </c>
      <c r="G8" s="18" t="s">
        <v>19</v>
      </c>
      <c r="H8" s="18" t="s">
        <v>120</v>
      </c>
      <c r="I8" s="18" t="s">
        <v>121</v>
      </c>
      <c r="J8" s="30">
        <v>3</v>
      </c>
      <c r="K8" s="7" t="s">
        <v>43</v>
      </c>
      <c r="L8" s="7">
        <v>3</v>
      </c>
      <c r="M8" s="7" t="s">
        <v>43</v>
      </c>
      <c r="N8" s="7">
        <v>4</v>
      </c>
      <c r="O8" s="7">
        <v>1</v>
      </c>
      <c r="P8" s="7" t="s">
        <v>43</v>
      </c>
      <c r="Q8" s="7">
        <v>7</v>
      </c>
      <c r="R8" s="7">
        <v>1</v>
      </c>
      <c r="S8" s="66">
        <v>28</v>
      </c>
      <c r="T8" s="65">
        <v>0</v>
      </c>
      <c r="U8" s="22" t="s">
        <v>103</v>
      </c>
    </row>
    <row r="9" spans="1:21" ht="12.75">
      <c r="A9" s="2" t="s">
        <v>74</v>
      </c>
      <c r="B9" s="4"/>
      <c r="C9" s="6">
        <v>13</v>
      </c>
      <c r="D9" s="18" t="s">
        <v>25</v>
      </c>
      <c r="E9" s="45" t="s">
        <v>19</v>
      </c>
      <c r="F9" s="45" t="s">
        <v>24</v>
      </c>
      <c r="G9" s="18" t="s">
        <v>22</v>
      </c>
      <c r="H9" s="18" t="s">
        <v>125</v>
      </c>
      <c r="I9" s="18" t="s">
        <v>21</v>
      </c>
      <c r="J9" s="30">
        <v>1</v>
      </c>
      <c r="K9" s="7">
        <v>1</v>
      </c>
      <c r="L9" s="7">
        <v>2</v>
      </c>
      <c r="M9" s="7">
        <v>3</v>
      </c>
      <c r="N9" s="7">
        <v>2</v>
      </c>
      <c r="O9" s="7">
        <v>1</v>
      </c>
      <c r="P9" s="7" t="s">
        <v>43</v>
      </c>
      <c r="Q9" s="7">
        <v>4</v>
      </c>
      <c r="R9" s="7">
        <v>1</v>
      </c>
      <c r="S9" s="66">
        <v>22</v>
      </c>
      <c r="T9" s="65">
        <v>13</v>
      </c>
      <c r="U9" s="21" t="s">
        <v>45</v>
      </c>
    </row>
    <row r="10" spans="1:21" ht="12.75">
      <c r="A10" s="2" t="s">
        <v>75</v>
      </c>
      <c r="B10" s="4"/>
      <c r="C10" s="6">
        <v>11</v>
      </c>
      <c r="D10" s="18" t="s">
        <v>104</v>
      </c>
      <c r="E10" s="45" t="s">
        <v>43</v>
      </c>
      <c r="F10" s="45" t="s">
        <v>104</v>
      </c>
      <c r="G10" s="18" t="s">
        <v>13</v>
      </c>
      <c r="H10" s="18" t="s">
        <v>25</v>
      </c>
      <c r="I10" s="18" t="s">
        <v>134</v>
      </c>
      <c r="J10" s="30">
        <v>2</v>
      </c>
      <c r="K10" s="7">
        <v>1</v>
      </c>
      <c r="L10" s="7">
        <v>3</v>
      </c>
      <c r="M10" s="7">
        <v>2</v>
      </c>
      <c r="N10" s="7">
        <v>3</v>
      </c>
      <c r="O10" s="7" t="s">
        <v>43</v>
      </c>
      <c r="P10" s="7">
        <v>1</v>
      </c>
      <c r="Q10" s="7">
        <v>3</v>
      </c>
      <c r="R10" s="7">
        <v>2</v>
      </c>
      <c r="S10" s="66">
        <v>21</v>
      </c>
      <c r="T10" s="65">
        <v>12</v>
      </c>
      <c r="U10" s="21" t="s">
        <v>45</v>
      </c>
    </row>
    <row r="11" spans="1:21" ht="12.75">
      <c r="A11" s="2" t="s">
        <v>76</v>
      </c>
      <c r="B11" s="4"/>
      <c r="C11" s="6">
        <v>5</v>
      </c>
      <c r="D11" s="18" t="s">
        <v>43</v>
      </c>
      <c r="E11" s="45" t="s">
        <v>43</v>
      </c>
      <c r="F11" s="45" t="s">
        <v>43</v>
      </c>
      <c r="G11" s="18" t="s">
        <v>113</v>
      </c>
      <c r="H11" s="18" t="s">
        <v>113</v>
      </c>
      <c r="I11" s="18" t="s">
        <v>52</v>
      </c>
      <c r="J11" s="30">
        <v>1</v>
      </c>
      <c r="K11" s="7" t="s">
        <v>43</v>
      </c>
      <c r="L11" s="7">
        <v>1</v>
      </c>
      <c r="M11" s="7">
        <v>3</v>
      </c>
      <c r="N11" s="7">
        <v>3</v>
      </c>
      <c r="O11" s="7" t="s">
        <v>43</v>
      </c>
      <c r="P11" s="7" t="s">
        <v>43</v>
      </c>
      <c r="Q11" s="7">
        <v>3</v>
      </c>
      <c r="R11" s="7">
        <v>2</v>
      </c>
      <c r="S11" s="66">
        <v>16</v>
      </c>
      <c r="T11" s="65">
        <v>0</v>
      </c>
      <c r="U11" s="21" t="s">
        <v>45</v>
      </c>
    </row>
    <row r="12" spans="1:21" ht="12.75">
      <c r="A12" s="2" t="s">
        <v>77</v>
      </c>
      <c r="B12" s="76"/>
      <c r="C12" s="76"/>
      <c r="D12" s="77"/>
      <c r="E12" s="78"/>
      <c r="F12" s="78"/>
      <c r="G12" s="77"/>
      <c r="H12" s="77"/>
      <c r="I12" s="77"/>
      <c r="J12" s="76"/>
      <c r="K12" s="76"/>
      <c r="L12" s="79"/>
      <c r="M12" s="76"/>
      <c r="N12" s="76"/>
      <c r="O12" s="76"/>
      <c r="P12" s="76"/>
      <c r="Q12" s="76"/>
      <c r="R12" s="76"/>
      <c r="S12" s="76"/>
      <c r="T12" s="76"/>
      <c r="U12" s="80"/>
    </row>
    <row r="13" spans="1:21" ht="12.75">
      <c r="A13" s="2" t="s">
        <v>78</v>
      </c>
      <c r="B13" s="4" t="s">
        <v>15</v>
      </c>
      <c r="C13" s="6">
        <v>7</v>
      </c>
      <c r="D13" s="18" t="s">
        <v>46</v>
      </c>
      <c r="E13" s="45" t="s">
        <v>16</v>
      </c>
      <c r="F13" s="45" t="s">
        <v>18</v>
      </c>
      <c r="G13" s="18" t="s">
        <v>21</v>
      </c>
      <c r="H13" s="18" t="s">
        <v>136</v>
      </c>
      <c r="I13" s="18" t="s">
        <v>43</v>
      </c>
      <c r="J13" s="30">
        <v>1</v>
      </c>
      <c r="K13" s="7">
        <v>1</v>
      </c>
      <c r="L13" s="7">
        <v>2</v>
      </c>
      <c r="M13" s="7">
        <v>5</v>
      </c>
      <c r="N13" s="7" t="s">
        <v>43</v>
      </c>
      <c r="O13" s="7" t="s">
        <v>43</v>
      </c>
      <c r="P13" s="7" t="s">
        <v>43</v>
      </c>
      <c r="Q13" s="7" t="s">
        <v>43</v>
      </c>
      <c r="R13" s="7">
        <v>4</v>
      </c>
      <c r="S13" s="75">
        <v>28</v>
      </c>
      <c r="T13" s="65">
        <v>9</v>
      </c>
      <c r="U13" s="21" t="s">
        <v>45</v>
      </c>
    </row>
    <row r="14" spans="1:21" ht="12.75">
      <c r="A14" s="2" t="s">
        <v>79</v>
      </c>
      <c r="B14" s="4"/>
      <c r="C14" s="6">
        <v>2</v>
      </c>
      <c r="D14" s="18" t="s">
        <v>23</v>
      </c>
      <c r="E14" s="45" t="s">
        <v>21</v>
      </c>
      <c r="F14" s="45" t="s">
        <v>27</v>
      </c>
      <c r="G14" s="18" t="s">
        <v>16</v>
      </c>
      <c r="H14" s="18" t="s">
        <v>106</v>
      </c>
      <c r="I14" s="18" t="s">
        <v>43</v>
      </c>
      <c r="J14" s="30">
        <v>1</v>
      </c>
      <c r="K14" s="7" t="s">
        <v>43</v>
      </c>
      <c r="L14" s="7">
        <v>1</v>
      </c>
      <c r="M14" s="7">
        <v>3</v>
      </c>
      <c r="N14" s="7">
        <v>1</v>
      </c>
      <c r="O14" s="7">
        <v>1</v>
      </c>
      <c r="P14" s="7" t="s">
        <v>43</v>
      </c>
      <c r="Q14" s="7">
        <v>2</v>
      </c>
      <c r="R14" s="7" t="s">
        <v>43</v>
      </c>
      <c r="S14" s="66">
        <v>12</v>
      </c>
      <c r="T14" s="65">
        <v>1</v>
      </c>
      <c r="U14" s="21" t="s">
        <v>45</v>
      </c>
    </row>
    <row r="15" spans="1:21" ht="12.75" customHeight="1">
      <c r="A15" s="3" t="s">
        <v>80</v>
      </c>
      <c r="B15" s="4"/>
      <c r="C15" s="6">
        <v>14</v>
      </c>
      <c r="D15" s="18" t="s">
        <v>26</v>
      </c>
      <c r="E15" s="45" t="s">
        <v>14</v>
      </c>
      <c r="F15" s="45" t="s">
        <v>16</v>
      </c>
      <c r="G15" s="18" t="s">
        <v>139</v>
      </c>
      <c r="H15" s="18" t="s">
        <v>118</v>
      </c>
      <c r="I15" s="18" t="s">
        <v>145</v>
      </c>
      <c r="J15" s="30">
        <v>2</v>
      </c>
      <c r="K15" s="7" t="s">
        <v>43</v>
      </c>
      <c r="L15" s="7">
        <v>2</v>
      </c>
      <c r="M15" s="7">
        <v>3</v>
      </c>
      <c r="N15" s="7">
        <v>1</v>
      </c>
      <c r="O15" s="7" t="s">
        <v>43</v>
      </c>
      <c r="P15" s="7" t="s">
        <v>43</v>
      </c>
      <c r="Q15" s="7">
        <v>3</v>
      </c>
      <c r="R15" s="7">
        <v>2</v>
      </c>
      <c r="S15" s="66">
        <v>29</v>
      </c>
      <c r="T15" s="65">
        <v>10</v>
      </c>
      <c r="U15" s="21" t="s">
        <v>45</v>
      </c>
    </row>
    <row r="16" spans="1:21" ht="12.75">
      <c r="A16" s="2" t="s">
        <v>81</v>
      </c>
      <c r="B16" s="4"/>
      <c r="C16" s="6">
        <v>11</v>
      </c>
      <c r="D16" s="18" t="s">
        <v>14</v>
      </c>
      <c r="E16" s="45" t="s">
        <v>21</v>
      </c>
      <c r="F16" s="45" t="s">
        <v>16</v>
      </c>
      <c r="G16" s="18" t="s">
        <v>17</v>
      </c>
      <c r="H16" s="18" t="s">
        <v>25</v>
      </c>
      <c r="I16" s="18" t="s">
        <v>24</v>
      </c>
      <c r="J16" s="30">
        <v>1</v>
      </c>
      <c r="K16" s="7" t="s">
        <v>43</v>
      </c>
      <c r="L16" s="7">
        <v>1</v>
      </c>
      <c r="M16" s="7">
        <v>1</v>
      </c>
      <c r="N16" s="7" t="s">
        <v>43</v>
      </c>
      <c r="O16" s="7" t="s">
        <v>43</v>
      </c>
      <c r="P16" s="7" t="s">
        <v>43</v>
      </c>
      <c r="Q16" s="7">
        <v>2</v>
      </c>
      <c r="R16" s="7">
        <v>2</v>
      </c>
      <c r="S16" s="66">
        <v>21</v>
      </c>
      <c r="T16" s="65">
        <v>10</v>
      </c>
      <c r="U16" s="21" t="s">
        <v>45</v>
      </c>
    </row>
    <row r="17" spans="1:21" ht="12.75">
      <c r="A17" s="2" t="s">
        <v>82</v>
      </c>
      <c r="B17" s="4" t="s">
        <v>15</v>
      </c>
      <c r="C17" s="6">
        <v>0</v>
      </c>
      <c r="D17" s="18" t="s">
        <v>27</v>
      </c>
      <c r="E17" s="45" t="s">
        <v>43</v>
      </c>
      <c r="F17" s="45" t="s">
        <v>27</v>
      </c>
      <c r="G17" s="18" t="s">
        <v>16</v>
      </c>
      <c r="H17" s="18" t="s">
        <v>113</v>
      </c>
      <c r="I17" s="18" t="s">
        <v>43</v>
      </c>
      <c r="J17" s="30">
        <v>4</v>
      </c>
      <c r="K17" s="7">
        <v>1</v>
      </c>
      <c r="L17" s="7">
        <v>5</v>
      </c>
      <c r="M17" s="7">
        <v>2</v>
      </c>
      <c r="N17" s="7">
        <v>5</v>
      </c>
      <c r="O17" s="7" t="s">
        <v>43</v>
      </c>
      <c r="P17" s="7" t="s">
        <v>43</v>
      </c>
      <c r="Q17" s="7">
        <v>1</v>
      </c>
      <c r="R17" s="7">
        <v>3</v>
      </c>
      <c r="S17" s="66">
        <v>26</v>
      </c>
      <c r="T17" s="65">
        <v>-3</v>
      </c>
      <c r="U17" s="21" t="s">
        <v>45</v>
      </c>
    </row>
    <row r="18" spans="1:21" ht="12.75" customHeight="1">
      <c r="A18" s="3" t="s">
        <v>83</v>
      </c>
      <c r="B18" s="4" t="s">
        <v>15</v>
      </c>
      <c r="C18" s="6">
        <v>6</v>
      </c>
      <c r="D18" s="18" t="s">
        <v>14</v>
      </c>
      <c r="E18" s="45" t="s">
        <v>16</v>
      </c>
      <c r="F18" s="45" t="s">
        <v>21</v>
      </c>
      <c r="G18" s="18" t="s">
        <v>16</v>
      </c>
      <c r="H18" s="18" t="s">
        <v>26</v>
      </c>
      <c r="I18" s="18" t="s">
        <v>134</v>
      </c>
      <c r="J18" s="30" t="s">
        <v>43</v>
      </c>
      <c r="K18" s="7" t="s">
        <v>43</v>
      </c>
      <c r="L18" s="7" t="s">
        <v>43</v>
      </c>
      <c r="M18" s="7">
        <v>1</v>
      </c>
      <c r="N18" s="7">
        <v>3</v>
      </c>
      <c r="O18" s="7" t="s">
        <v>43</v>
      </c>
      <c r="P18" s="7" t="s">
        <v>43</v>
      </c>
      <c r="Q18" s="7">
        <v>4</v>
      </c>
      <c r="R18" s="7">
        <v>2</v>
      </c>
      <c r="S18" s="66">
        <v>23</v>
      </c>
      <c r="T18" s="65">
        <v>0</v>
      </c>
      <c r="U18" s="22" t="s">
        <v>103</v>
      </c>
    </row>
    <row r="19" spans="1:21" ht="12.75" customHeight="1">
      <c r="A19" s="3" t="s">
        <v>84</v>
      </c>
      <c r="B19" s="72"/>
      <c r="C19" s="72"/>
      <c r="D19" s="73"/>
      <c r="E19" s="52"/>
      <c r="F19" s="52"/>
      <c r="G19" s="73"/>
      <c r="H19" s="73"/>
      <c r="I19" s="73"/>
      <c r="J19" s="72"/>
      <c r="K19" s="72"/>
      <c r="L19" s="19"/>
      <c r="M19" s="72"/>
      <c r="N19" s="72"/>
      <c r="O19" s="72"/>
      <c r="P19" s="72"/>
      <c r="Q19" s="72"/>
      <c r="R19" s="72"/>
      <c r="S19" s="72"/>
      <c r="T19" s="72"/>
      <c r="U19" s="22" t="s">
        <v>103</v>
      </c>
    </row>
    <row r="20" spans="1:21" ht="12.75">
      <c r="A20" s="2" t="s">
        <v>85</v>
      </c>
      <c r="B20" s="4"/>
      <c r="C20" s="6">
        <v>2</v>
      </c>
      <c r="D20" s="18" t="s">
        <v>14</v>
      </c>
      <c r="E20" s="45" t="s">
        <v>14</v>
      </c>
      <c r="F20" s="45" t="s">
        <v>43</v>
      </c>
      <c r="G20" s="18" t="s">
        <v>19</v>
      </c>
      <c r="H20" s="18" t="s">
        <v>23</v>
      </c>
      <c r="I20" s="18" t="s">
        <v>43</v>
      </c>
      <c r="J20" s="30">
        <v>3</v>
      </c>
      <c r="K20" s="7" t="s">
        <v>43</v>
      </c>
      <c r="L20" s="7">
        <v>3</v>
      </c>
      <c r="M20" s="7">
        <v>2</v>
      </c>
      <c r="N20" s="7" t="s">
        <v>43</v>
      </c>
      <c r="O20" s="7" t="s">
        <v>43</v>
      </c>
      <c r="P20" s="7">
        <v>3</v>
      </c>
      <c r="Q20" s="7" t="s">
        <v>43</v>
      </c>
      <c r="R20" s="7" t="s">
        <v>43</v>
      </c>
      <c r="S20" s="66">
        <v>18</v>
      </c>
      <c r="T20" s="65">
        <v>7</v>
      </c>
      <c r="U20" s="21" t="s">
        <v>45</v>
      </c>
    </row>
    <row r="21" spans="1:21" ht="12.75">
      <c r="A21" s="2" t="s">
        <v>86</v>
      </c>
      <c r="B21" s="4"/>
      <c r="C21" s="6">
        <v>2</v>
      </c>
      <c r="D21" s="18" t="s">
        <v>23</v>
      </c>
      <c r="E21" s="45" t="s">
        <v>23</v>
      </c>
      <c r="F21" s="45" t="s">
        <v>43</v>
      </c>
      <c r="G21" s="18" t="s">
        <v>19</v>
      </c>
      <c r="H21" s="18" t="s">
        <v>26</v>
      </c>
      <c r="I21" s="18" t="s">
        <v>43</v>
      </c>
      <c r="J21" s="30" t="s">
        <v>43</v>
      </c>
      <c r="K21" s="7" t="s">
        <v>43</v>
      </c>
      <c r="L21" s="7" t="s">
        <v>43</v>
      </c>
      <c r="M21" s="7" t="s">
        <v>43</v>
      </c>
      <c r="N21" s="7">
        <v>1</v>
      </c>
      <c r="O21" s="7">
        <v>1</v>
      </c>
      <c r="P21" s="7">
        <v>1</v>
      </c>
      <c r="Q21" s="7">
        <v>1</v>
      </c>
      <c r="R21" s="7">
        <v>1</v>
      </c>
      <c r="S21" s="66">
        <v>18</v>
      </c>
      <c r="T21" s="65">
        <v>-1</v>
      </c>
      <c r="U21" s="22" t="s">
        <v>103</v>
      </c>
    </row>
    <row r="22" spans="1:21" ht="12.75">
      <c r="A22" s="2" t="s">
        <v>87</v>
      </c>
      <c r="B22" s="4"/>
      <c r="C22" s="6">
        <v>5</v>
      </c>
      <c r="D22" s="18" t="s">
        <v>16</v>
      </c>
      <c r="E22" s="45" t="s">
        <v>16</v>
      </c>
      <c r="F22" s="45" t="s">
        <v>43</v>
      </c>
      <c r="G22" s="18" t="s">
        <v>14</v>
      </c>
      <c r="H22" s="18" t="s">
        <v>26</v>
      </c>
      <c r="I22" s="18" t="s">
        <v>17</v>
      </c>
      <c r="J22" s="30">
        <v>2</v>
      </c>
      <c r="K22" s="7" t="s">
        <v>43</v>
      </c>
      <c r="L22" s="7">
        <v>2</v>
      </c>
      <c r="M22" s="7">
        <v>4</v>
      </c>
      <c r="N22" s="7">
        <v>3</v>
      </c>
      <c r="O22" s="7" t="s">
        <v>43</v>
      </c>
      <c r="P22" s="7">
        <v>1</v>
      </c>
      <c r="Q22" s="7">
        <v>3</v>
      </c>
      <c r="R22" s="7">
        <v>4</v>
      </c>
      <c r="S22" s="66">
        <v>24</v>
      </c>
      <c r="T22" s="65">
        <v>5</v>
      </c>
      <c r="U22" s="21" t="s">
        <v>45</v>
      </c>
    </row>
    <row r="23" spans="1:21" ht="12.75">
      <c r="A23" s="2" t="s">
        <v>88</v>
      </c>
      <c r="B23" s="4" t="s">
        <v>15</v>
      </c>
      <c r="C23" s="6">
        <v>4</v>
      </c>
      <c r="D23" s="18" t="s">
        <v>19</v>
      </c>
      <c r="E23" s="45" t="s">
        <v>43</v>
      </c>
      <c r="F23" s="45" t="s">
        <v>19</v>
      </c>
      <c r="G23" s="18" t="s">
        <v>23</v>
      </c>
      <c r="H23" s="18" t="s">
        <v>26</v>
      </c>
      <c r="I23" s="18" t="s">
        <v>13</v>
      </c>
      <c r="J23" s="30">
        <v>1</v>
      </c>
      <c r="K23" s="7" t="s">
        <v>43</v>
      </c>
      <c r="L23" s="7">
        <v>1</v>
      </c>
      <c r="M23" s="7">
        <v>3</v>
      </c>
      <c r="N23" s="7">
        <v>1</v>
      </c>
      <c r="O23" s="7">
        <v>1</v>
      </c>
      <c r="P23" s="7">
        <v>2</v>
      </c>
      <c r="Q23" s="7">
        <v>3</v>
      </c>
      <c r="R23" s="7">
        <v>1</v>
      </c>
      <c r="S23" s="66">
        <v>23</v>
      </c>
      <c r="T23" s="65">
        <v>5</v>
      </c>
      <c r="U23" s="21" t="s">
        <v>45</v>
      </c>
    </row>
    <row r="24" spans="1:21" ht="12.75">
      <c r="A24" s="2" t="s">
        <v>89</v>
      </c>
      <c r="B24" s="72"/>
      <c r="C24" s="72"/>
      <c r="D24" s="73"/>
      <c r="E24" s="52"/>
      <c r="F24" s="52"/>
      <c r="G24" s="73"/>
      <c r="H24" s="73"/>
      <c r="I24" s="73"/>
      <c r="J24" s="72"/>
      <c r="K24" s="72"/>
      <c r="L24" s="19"/>
      <c r="M24" s="72"/>
      <c r="N24" s="72"/>
      <c r="O24" s="72"/>
      <c r="P24" s="72"/>
      <c r="Q24" s="72"/>
      <c r="R24" s="72"/>
      <c r="S24" s="72"/>
      <c r="T24" s="72"/>
      <c r="U24" s="21" t="s">
        <v>45</v>
      </c>
    </row>
    <row r="25" spans="1:21" ht="12.75">
      <c r="A25" s="2" t="s">
        <v>90</v>
      </c>
      <c r="B25" s="76"/>
      <c r="C25" s="76"/>
      <c r="D25" s="77"/>
      <c r="E25" s="78"/>
      <c r="F25" s="78"/>
      <c r="G25" s="77"/>
      <c r="H25" s="77"/>
      <c r="I25" s="77"/>
      <c r="J25" s="76"/>
      <c r="K25" s="76"/>
      <c r="L25" s="79"/>
      <c r="M25" s="76"/>
      <c r="N25" s="76"/>
      <c r="O25" s="76"/>
      <c r="P25" s="76"/>
      <c r="Q25" s="76"/>
      <c r="R25" s="76"/>
      <c r="S25" s="76"/>
      <c r="T25" s="76"/>
      <c r="U25" s="80"/>
    </row>
    <row r="26" spans="1:21" ht="12.75">
      <c r="A26" s="8" t="s">
        <v>91</v>
      </c>
      <c r="B26" s="4"/>
      <c r="C26" s="6">
        <v>18</v>
      </c>
      <c r="D26" s="18" t="s">
        <v>52</v>
      </c>
      <c r="E26" s="45" t="s">
        <v>24</v>
      </c>
      <c r="F26" s="45" t="s">
        <v>17</v>
      </c>
      <c r="G26" s="18" t="s">
        <v>139</v>
      </c>
      <c r="H26" s="18" t="s">
        <v>149</v>
      </c>
      <c r="I26" s="18" t="s">
        <v>17</v>
      </c>
      <c r="J26" s="30">
        <v>5</v>
      </c>
      <c r="K26" s="7" t="s">
        <v>43</v>
      </c>
      <c r="L26" s="7">
        <v>5</v>
      </c>
      <c r="M26" s="7">
        <v>3</v>
      </c>
      <c r="N26" s="7">
        <v>4</v>
      </c>
      <c r="O26" s="7" t="s">
        <v>43</v>
      </c>
      <c r="P26" s="7" t="s">
        <v>43</v>
      </c>
      <c r="Q26" s="7" t="s">
        <v>43</v>
      </c>
      <c r="R26" s="7">
        <v>3</v>
      </c>
      <c r="S26" s="66">
        <v>32</v>
      </c>
      <c r="T26" s="65">
        <v>17</v>
      </c>
      <c r="U26" s="21" t="s">
        <v>45</v>
      </c>
    </row>
    <row r="27" spans="1:21" ht="12.75">
      <c r="A27" s="8" t="s">
        <v>92</v>
      </c>
      <c r="B27" s="4"/>
      <c r="C27" s="6">
        <v>8</v>
      </c>
      <c r="D27" s="18" t="s">
        <v>18</v>
      </c>
      <c r="E27" s="45" t="s">
        <v>22</v>
      </c>
      <c r="F27" s="45" t="s">
        <v>19</v>
      </c>
      <c r="G27" s="18" t="s">
        <v>14</v>
      </c>
      <c r="H27" s="18" t="s">
        <v>136</v>
      </c>
      <c r="I27" s="18" t="s">
        <v>21</v>
      </c>
      <c r="J27" s="30" t="s">
        <v>43</v>
      </c>
      <c r="K27" s="7" t="s">
        <v>43</v>
      </c>
      <c r="L27" s="7" t="s">
        <v>43</v>
      </c>
      <c r="M27" s="7">
        <v>3</v>
      </c>
      <c r="N27" s="7">
        <v>2</v>
      </c>
      <c r="O27" s="7">
        <v>3</v>
      </c>
      <c r="P27" s="7">
        <v>1</v>
      </c>
      <c r="Q27" s="7">
        <v>3</v>
      </c>
      <c r="R27" s="7">
        <v>4</v>
      </c>
      <c r="S27" s="66">
        <v>19</v>
      </c>
      <c r="T27" s="65">
        <v>8</v>
      </c>
      <c r="U27" s="21" t="s">
        <v>45</v>
      </c>
    </row>
    <row r="28" spans="1:21" ht="12.75">
      <c r="A28" s="8" t="s">
        <v>93</v>
      </c>
      <c r="B28" s="4" t="s">
        <v>15</v>
      </c>
      <c r="C28" s="6">
        <v>5</v>
      </c>
      <c r="D28" s="18" t="s">
        <v>26</v>
      </c>
      <c r="E28" s="45" t="s">
        <v>14</v>
      </c>
      <c r="F28" s="45" t="s">
        <v>16</v>
      </c>
      <c r="G28" s="18" t="s">
        <v>13</v>
      </c>
      <c r="H28" s="18" t="s">
        <v>46</v>
      </c>
      <c r="I28" s="18" t="s">
        <v>43</v>
      </c>
      <c r="J28" s="30">
        <v>1</v>
      </c>
      <c r="K28" s="7" t="s">
        <v>43</v>
      </c>
      <c r="L28" s="7">
        <v>1</v>
      </c>
      <c r="M28" s="7">
        <v>7</v>
      </c>
      <c r="N28" s="7">
        <v>3</v>
      </c>
      <c r="O28" s="7">
        <v>2</v>
      </c>
      <c r="P28" s="7" t="s">
        <v>43</v>
      </c>
      <c r="Q28" s="7">
        <v>1</v>
      </c>
      <c r="R28" s="7" t="s">
        <v>43</v>
      </c>
      <c r="S28" s="66">
        <v>33</v>
      </c>
      <c r="T28" s="65">
        <v>7</v>
      </c>
      <c r="U28" s="22" t="s">
        <v>103</v>
      </c>
    </row>
    <row r="29" spans="1:21" ht="12.75">
      <c r="A29" s="8" t="s">
        <v>94</v>
      </c>
      <c r="B29" s="4" t="s">
        <v>15</v>
      </c>
      <c r="C29" s="6">
        <v>5</v>
      </c>
      <c r="D29" s="18" t="s">
        <v>14</v>
      </c>
      <c r="E29" s="45" t="s">
        <v>14</v>
      </c>
      <c r="F29" s="45" t="s">
        <v>43</v>
      </c>
      <c r="G29" s="18" t="s">
        <v>16</v>
      </c>
      <c r="H29" s="18" t="s">
        <v>26</v>
      </c>
      <c r="I29" s="18" t="s">
        <v>24</v>
      </c>
      <c r="J29" s="30">
        <v>2</v>
      </c>
      <c r="K29" s="7" t="s">
        <v>43</v>
      </c>
      <c r="L29" s="7">
        <v>2</v>
      </c>
      <c r="M29" s="7">
        <v>3</v>
      </c>
      <c r="N29" s="7" t="s">
        <v>43</v>
      </c>
      <c r="O29" s="7" t="s">
        <v>43</v>
      </c>
      <c r="P29" s="7" t="s">
        <v>43</v>
      </c>
      <c r="Q29" s="7">
        <v>3</v>
      </c>
      <c r="R29" s="7">
        <v>2</v>
      </c>
      <c r="S29" s="66">
        <v>25</v>
      </c>
      <c r="T29" s="65">
        <v>5</v>
      </c>
      <c r="U29" s="21" t="s">
        <v>45</v>
      </c>
    </row>
    <row r="30" spans="1:21" ht="13.5" thickBot="1">
      <c r="A30" s="8" t="s">
        <v>95</v>
      </c>
      <c r="B30" s="4" t="s">
        <v>15</v>
      </c>
      <c r="C30" s="6">
        <v>13</v>
      </c>
      <c r="D30" s="18" t="s">
        <v>14</v>
      </c>
      <c r="E30" s="45" t="s">
        <v>14</v>
      </c>
      <c r="F30" s="45" t="s">
        <v>43</v>
      </c>
      <c r="G30" s="18" t="s">
        <v>117</v>
      </c>
      <c r="H30" s="18" t="s">
        <v>131</v>
      </c>
      <c r="I30" s="18" t="s">
        <v>22</v>
      </c>
      <c r="J30" s="30">
        <v>3</v>
      </c>
      <c r="K30" s="7" t="s">
        <v>43</v>
      </c>
      <c r="L30" s="7">
        <v>3</v>
      </c>
      <c r="M30" s="7">
        <v>5</v>
      </c>
      <c r="N30" s="7">
        <v>7</v>
      </c>
      <c r="O30" s="7" t="s">
        <v>43</v>
      </c>
      <c r="P30" s="7">
        <v>1</v>
      </c>
      <c r="Q30" s="7">
        <v>3</v>
      </c>
      <c r="R30" s="7">
        <v>3</v>
      </c>
      <c r="S30" s="66">
        <v>28</v>
      </c>
      <c r="T30" s="65">
        <v>8</v>
      </c>
      <c r="U30" s="21" t="s">
        <v>45</v>
      </c>
    </row>
    <row r="31" spans="1:20" ht="12.75">
      <c r="A31" s="11" t="s">
        <v>28</v>
      </c>
      <c r="B31" s="12"/>
      <c r="C31" s="13">
        <f>SUM(C5:C30)</f>
        <v>151</v>
      </c>
      <c r="D31" s="14" t="s">
        <v>204</v>
      </c>
      <c r="E31" s="14" t="s">
        <v>205</v>
      </c>
      <c r="F31" s="14" t="s">
        <v>195</v>
      </c>
      <c r="G31" s="14" t="s">
        <v>206</v>
      </c>
      <c r="H31" s="14" t="s">
        <v>207</v>
      </c>
      <c r="I31" s="14" t="s">
        <v>208</v>
      </c>
      <c r="J31" s="13">
        <f aca="true" t="shared" si="0" ref="J31:T31">SUM(J5:J30)</f>
        <v>39</v>
      </c>
      <c r="K31" s="13">
        <f t="shared" si="0"/>
        <v>4</v>
      </c>
      <c r="L31" s="13">
        <f t="shared" si="0"/>
        <v>43</v>
      </c>
      <c r="M31" s="13">
        <f t="shared" si="0"/>
        <v>59</v>
      </c>
      <c r="N31" s="13">
        <f t="shared" si="0"/>
        <v>57</v>
      </c>
      <c r="O31" s="13">
        <f t="shared" si="0"/>
        <v>10</v>
      </c>
      <c r="P31" s="13">
        <f t="shared" si="0"/>
        <v>10</v>
      </c>
      <c r="Q31" s="13">
        <f t="shared" si="0"/>
        <v>54</v>
      </c>
      <c r="R31" s="13">
        <f t="shared" si="0"/>
        <v>44</v>
      </c>
      <c r="S31" s="13">
        <f t="shared" si="0"/>
        <v>532</v>
      </c>
      <c r="T31" s="13">
        <f t="shared" si="0"/>
        <v>103</v>
      </c>
    </row>
    <row r="32" spans="1:20" ht="12.75">
      <c r="A32" s="9" t="s">
        <v>29</v>
      </c>
      <c r="B32" s="10"/>
      <c r="C32" s="16">
        <f>C31/$B$34</f>
        <v>6.863636363636363</v>
      </c>
      <c r="D32" s="17">
        <f>30/84</f>
        <v>0.35714285714285715</v>
      </c>
      <c r="E32" s="46">
        <f>17/44</f>
        <v>0.38636363636363635</v>
      </c>
      <c r="F32" s="46">
        <f>13/40</f>
        <v>0.325</v>
      </c>
      <c r="G32" s="17">
        <f>17/62</f>
        <v>0.27419354838709675</v>
      </c>
      <c r="H32" s="17">
        <f>47/146</f>
        <v>0.3219178082191781</v>
      </c>
      <c r="I32" s="17">
        <f>40/54</f>
        <v>0.7407407407407407</v>
      </c>
      <c r="J32" s="16">
        <f aca="true" t="shared" si="1" ref="J32:R32">J31/$B$34</f>
        <v>1.7727272727272727</v>
      </c>
      <c r="K32" s="16">
        <f t="shared" si="1"/>
        <v>0.18181818181818182</v>
      </c>
      <c r="L32" s="16">
        <f t="shared" si="1"/>
        <v>1.9545454545454546</v>
      </c>
      <c r="M32" s="16">
        <f t="shared" si="1"/>
        <v>2.6818181818181817</v>
      </c>
      <c r="N32" s="16">
        <f t="shared" si="1"/>
        <v>2.590909090909091</v>
      </c>
      <c r="O32" s="16">
        <f t="shared" si="1"/>
        <v>0.45454545454545453</v>
      </c>
      <c r="P32" s="16">
        <f t="shared" si="1"/>
        <v>0.45454545454545453</v>
      </c>
      <c r="Q32" s="16">
        <f t="shared" si="1"/>
        <v>2.4545454545454546</v>
      </c>
      <c r="R32" s="16">
        <f t="shared" si="1"/>
        <v>2</v>
      </c>
      <c r="S32" s="16">
        <f>S31/$B$34</f>
        <v>24.181818181818183</v>
      </c>
      <c r="T32" s="16">
        <f>T31/$B$34</f>
        <v>4.681818181818182</v>
      </c>
    </row>
    <row r="34" spans="1:2" ht="12.75">
      <c r="A34" s="5" t="s">
        <v>30</v>
      </c>
      <c r="B34" s="64">
        <v>22</v>
      </c>
    </row>
  </sheetData>
  <sheetProtection/>
  <mergeCells count="22">
    <mergeCell ref="U2:U3"/>
    <mergeCell ref="H2:H3"/>
    <mergeCell ref="I2:I3"/>
    <mergeCell ref="S2:S3"/>
    <mergeCell ref="F2:F3"/>
    <mergeCell ref="T2:T3"/>
    <mergeCell ref="E2:E3"/>
    <mergeCell ref="O2:O3"/>
    <mergeCell ref="P2:P3"/>
    <mergeCell ref="Q2:Q3"/>
    <mergeCell ref="G2:G3"/>
    <mergeCell ref="R2:R3"/>
    <mergeCell ref="A1:T1"/>
    <mergeCell ref="A2:A3"/>
    <mergeCell ref="B2:B3"/>
    <mergeCell ref="C2:C3"/>
    <mergeCell ref="D2:D3"/>
    <mergeCell ref="A4:D4"/>
    <mergeCell ref="G4:U4"/>
    <mergeCell ref="J2:L2"/>
    <mergeCell ref="M2:M3"/>
    <mergeCell ref="N2:N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H32" sqref="H32"/>
    </sheetView>
  </sheetViews>
  <sheetFormatPr defaultColWidth="11.421875" defaultRowHeight="12.75"/>
  <cols>
    <col min="1" max="1" width="22.8515625" style="1" bestFit="1" customWidth="1"/>
    <col min="2" max="2" width="6.7109375" style="0" bestFit="1" customWidth="1"/>
    <col min="3" max="3" width="7.140625" style="0" bestFit="1" customWidth="1"/>
    <col min="4" max="4" width="6.7109375" style="0" bestFit="1" customWidth="1"/>
    <col min="5" max="6" width="6.7109375" style="0" customWidth="1"/>
    <col min="7" max="7" width="6.7109375" style="0" bestFit="1" customWidth="1"/>
    <col min="8" max="8" width="7.57421875" style="0" bestFit="1" customWidth="1"/>
    <col min="9" max="9" width="6.28125" style="0" bestFit="1" customWidth="1"/>
    <col min="10" max="11" width="7.28125" style="0" bestFit="1" customWidth="1"/>
    <col min="12" max="12" width="7.57421875" style="0" bestFit="1" customWidth="1"/>
    <col min="13" max="13" width="7.8515625" style="0" bestFit="1" customWidth="1"/>
    <col min="14" max="15" width="7.28125" style="0" bestFit="1" customWidth="1"/>
    <col min="16" max="16" width="8.57421875" style="0" bestFit="1" customWidth="1"/>
    <col min="17" max="17" width="8.28125" style="0" bestFit="1" customWidth="1"/>
    <col min="18" max="18" width="9.28125" style="0" bestFit="1" customWidth="1"/>
    <col min="19" max="19" width="8.57421875" style="0" bestFit="1" customWidth="1"/>
    <col min="20" max="20" width="10.7109375" style="0" bestFit="1" customWidth="1"/>
    <col min="21" max="21" width="9.421875" style="0" bestFit="1" customWidth="1"/>
  </cols>
  <sheetData>
    <row r="1" spans="1:20" ht="17.25">
      <c r="A1" s="84" t="s">
        <v>162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1" s="1" customFormat="1" ht="12.75" customHeight="1">
      <c r="A2" s="82" t="s">
        <v>0</v>
      </c>
      <c r="B2" s="113" t="s">
        <v>2</v>
      </c>
      <c r="C2" s="82" t="s">
        <v>1</v>
      </c>
      <c r="D2" s="82" t="s">
        <v>37</v>
      </c>
      <c r="E2" s="119" t="s">
        <v>37</v>
      </c>
      <c r="F2" s="119" t="s">
        <v>37</v>
      </c>
      <c r="G2" s="82" t="s">
        <v>39</v>
      </c>
      <c r="H2" s="113" t="s">
        <v>38</v>
      </c>
      <c r="I2" s="82" t="s">
        <v>3</v>
      </c>
      <c r="J2" s="115" t="s">
        <v>4</v>
      </c>
      <c r="K2" s="115"/>
      <c r="L2" s="115"/>
      <c r="M2" s="82" t="s">
        <v>5</v>
      </c>
      <c r="N2" s="82" t="s">
        <v>6</v>
      </c>
      <c r="O2" s="82" t="s">
        <v>7</v>
      </c>
      <c r="P2" s="82" t="s">
        <v>8</v>
      </c>
      <c r="Q2" s="82" t="s">
        <v>9</v>
      </c>
      <c r="R2" s="82" t="s">
        <v>40</v>
      </c>
      <c r="S2" s="82" t="s">
        <v>41</v>
      </c>
      <c r="T2" s="82" t="s">
        <v>10</v>
      </c>
      <c r="U2" s="82" t="s">
        <v>44</v>
      </c>
    </row>
    <row r="3" spans="1:21" ht="12.75">
      <c r="A3" s="83"/>
      <c r="B3" s="114"/>
      <c r="C3" s="83"/>
      <c r="D3" s="83"/>
      <c r="E3" s="120"/>
      <c r="F3" s="120"/>
      <c r="G3" s="83"/>
      <c r="H3" s="114"/>
      <c r="I3" s="83"/>
      <c r="J3" s="2" t="s">
        <v>11</v>
      </c>
      <c r="K3" s="2" t="s">
        <v>12</v>
      </c>
      <c r="L3" s="2" t="s">
        <v>38</v>
      </c>
      <c r="M3" s="83"/>
      <c r="N3" s="83"/>
      <c r="O3" s="83"/>
      <c r="P3" s="83"/>
      <c r="Q3" s="83"/>
      <c r="R3" s="83"/>
      <c r="S3" s="83"/>
      <c r="T3" s="83"/>
      <c r="U3" s="83"/>
    </row>
    <row r="4" spans="1:21" ht="11.25" customHeight="1">
      <c r="A4" s="116"/>
      <c r="B4" s="117"/>
      <c r="C4" s="117"/>
      <c r="D4" s="118"/>
      <c r="E4" s="43" t="s">
        <v>7</v>
      </c>
      <c r="F4" s="43" t="s">
        <v>56</v>
      </c>
      <c r="G4" s="116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8"/>
    </row>
    <row r="5" spans="1:21" ht="12.75">
      <c r="A5" s="2" t="s">
        <v>70</v>
      </c>
      <c r="B5" s="19"/>
      <c r="C5" s="19"/>
      <c r="D5" s="20"/>
      <c r="E5" s="52"/>
      <c r="F5" s="52"/>
      <c r="G5" s="20"/>
      <c r="H5" s="20"/>
      <c r="I5" s="20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21" t="s">
        <v>45</v>
      </c>
    </row>
    <row r="6" spans="1:21" ht="12.75">
      <c r="A6" s="2" t="s">
        <v>71</v>
      </c>
      <c r="B6" s="19"/>
      <c r="C6" s="19"/>
      <c r="D6" s="20"/>
      <c r="E6" s="52"/>
      <c r="F6" s="52"/>
      <c r="G6" s="20"/>
      <c r="H6" s="20"/>
      <c r="I6" s="20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22" t="s">
        <v>103</v>
      </c>
    </row>
    <row r="7" spans="1:21" ht="12.75">
      <c r="A7" s="2" t="s">
        <v>72</v>
      </c>
      <c r="B7" s="19"/>
      <c r="C7" s="19"/>
      <c r="D7" s="20"/>
      <c r="E7" s="52"/>
      <c r="F7" s="52"/>
      <c r="G7" s="20"/>
      <c r="H7" s="20"/>
      <c r="I7" s="20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1" t="s">
        <v>45</v>
      </c>
    </row>
    <row r="8" spans="1:21" ht="12.75" customHeight="1">
      <c r="A8" s="3" t="s">
        <v>73</v>
      </c>
      <c r="B8" s="19"/>
      <c r="C8" s="19"/>
      <c r="D8" s="20"/>
      <c r="E8" s="52"/>
      <c r="F8" s="52"/>
      <c r="G8" s="20"/>
      <c r="H8" s="20"/>
      <c r="I8" s="20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22" t="s">
        <v>103</v>
      </c>
    </row>
    <row r="9" spans="1:21" ht="12.75">
      <c r="A9" s="2" t="s">
        <v>74</v>
      </c>
      <c r="B9" s="19"/>
      <c r="C9" s="19"/>
      <c r="D9" s="20"/>
      <c r="E9" s="52"/>
      <c r="F9" s="52"/>
      <c r="G9" s="20"/>
      <c r="H9" s="20"/>
      <c r="I9" s="20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21" t="s">
        <v>45</v>
      </c>
    </row>
    <row r="10" spans="1:21" ht="12.75">
      <c r="A10" s="2" t="s">
        <v>75</v>
      </c>
      <c r="B10" s="19"/>
      <c r="C10" s="19"/>
      <c r="D10" s="20"/>
      <c r="E10" s="52"/>
      <c r="F10" s="52"/>
      <c r="G10" s="20"/>
      <c r="H10" s="20"/>
      <c r="I10" s="20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21" t="s">
        <v>45</v>
      </c>
    </row>
    <row r="11" spans="1:21" ht="12.75">
      <c r="A11" s="2" t="s">
        <v>76</v>
      </c>
      <c r="B11" s="19"/>
      <c r="C11" s="19"/>
      <c r="D11" s="20"/>
      <c r="E11" s="52"/>
      <c r="F11" s="52"/>
      <c r="G11" s="20"/>
      <c r="H11" s="20"/>
      <c r="I11" s="20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21" t="s">
        <v>45</v>
      </c>
    </row>
    <row r="12" spans="1:21" ht="12.75">
      <c r="A12" s="2" t="s">
        <v>77</v>
      </c>
      <c r="B12" s="76"/>
      <c r="C12" s="76"/>
      <c r="D12" s="77"/>
      <c r="E12" s="78"/>
      <c r="F12" s="78"/>
      <c r="G12" s="77"/>
      <c r="H12" s="77"/>
      <c r="I12" s="77"/>
      <c r="J12" s="76"/>
      <c r="K12" s="76"/>
      <c r="L12" s="79"/>
      <c r="M12" s="76"/>
      <c r="N12" s="76"/>
      <c r="O12" s="76"/>
      <c r="P12" s="76"/>
      <c r="Q12" s="76"/>
      <c r="R12" s="76"/>
      <c r="S12" s="76"/>
      <c r="T12" s="76"/>
      <c r="U12" s="80"/>
    </row>
    <row r="13" spans="1:21" ht="12.75">
      <c r="A13" s="2" t="s">
        <v>78</v>
      </c>
      <c r="B13" s="19"/>
      <c r="C13" s="19"/>
      <c r="D13" s="20"/>
      <c r="E13" s="52"/>
      <c r="F13" s="52"/>
      <c r="G13" s="20"/>
      <c r="H13" s="20"/>
      <c r="I13" s="20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21" t="s">
        <v>45</v>
      </c>
    </row>
    <row r="14" spans="1:21" ht="12.75">
      <c r="A14" s="2" t="s">
        <v>79</v>
      </c>
      <c r="B14" s="19"/>
      <c r="C14" s="19"/>
      <c r="D14" s="20"/>
      <c r="E14" s="52"/>
      <c r="F14" s="52"/>
      <c r="G14" s="20"/>
      <c r="H14" s="20"/>
      <c r="I14" s="20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21" t="s">
        <v>45</v>
      </c>
    </row>
    <row r="15" spans="1:21" ht="12.75" customHeight="1">
      <c r="A15" s="3" t="s">
        <v>80</v>
      </c>
      <c r="B15" s="19"/>
      <c r="C15" s="19"/>
      <c r="D15" s="20"/>
      <c r="E15" s="52"/>
      <c r="F15" s="52"/>
      <c r="G15" s="20"/>
      <c r="H15" s="20"/>
      <c r="I15" s="20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21" t="s">
        <v>45</v>
      </c>
    </row>
    <row r="16" spans="1:21" ht="12.75">
      <c r="A16" s="2" t="s">
        <v>81</v>
      </c>
      <c r="B16" s="19"/>
      <c r="C16" s="19"/>
      <c r="D16" s="20"/>
      <c r="E16" s="52"/>
      <c r="F16" s="52"/>
      <c r="G16" s="20"/>
      <c r="H16" s="20"/>
      <c r="I16" s="20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21" t="s">
        <v>45</v>
      </c>
    </row>
    <row r="17" spans="1:21" ht="12.75">
      <c r="A17" s="2" t="s">
        <v>82</v>
      </c>
      <c r="B17" s="4"/>
      <c r="C17" s="6">
        <v>0</v>
      </c>
      <c r="D17" s="18" t="s">
        <v>43</v>
      </c>
      <c r="E17" s="45" t="s">
        <v>43</v>
      </c>
      <c r="F17" s="45" t="s">
        <v>43</v>
      </c>
      <c r="G17" s="18" t="s">
        <v>43</v>
      </c>
      <c r="H17" s="18" t="s">
        <v>43</v>
      </c>
      <c r="I17" s="18" t="s">
        <v>43</v>
      </c>
      <c r="J17" s="30" t="s">
        <v>43</v>
      </c>
      <c r="K17" s="7" t="s">
        <v>43</v>
      </c>
      <c r="L17" s="7" t="s">
        <v>43</v>
      </c>
      <c r="M17" s="7">
        <v>1</v>
      </c>
      <c r="N17" s="7" t="s">
        <v>43</v>
      </c>
      <c r="O17" s="7" t="s">
        <v>43</v>
      </c>
      <c r="P17" s="7" t="s">
        <v>43</v>
      </c>
      <c r="Q17" s="7" t="s">
        <v>43</v>
      </c>
      <c r="R17" s="7">
        <v>1</v>
      </c>
      <c r="S17" s="66">
        <v>7</v>
      </c>
      <c r="T17" s="65">
        <v>1</v>
      </c>
      <c r="U17" s="21" t="s">
        <v>45</v>
      </c>
    </row>
    <row r="18" spans="1:21" ht="12.75" customHeight="1">
      <c r="A18" s="3" t="s">
        <v>83</v>
      </c>
      <c r="B18" s="19"/>
      <c r="C18" s="19"/>
      <c r="D18" s="20"/>
      <c r="E18" s="52"/>
      <c r="F18" s="52"/>
      <c r="G18" s="20"/>
      <c r="H18" s="20"/>
      <c r="I18" s="20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22" t="s">
        <v>103</v>
      </c>
    </row>
    <row r="19" spans="1:21" ht="12.75" customHeight="1">
      <c r="A19" s="3" t="s">
        <v>84</v>
      </c>
      <c r="B19" s="4"/>
      <c r="C19" s="6">
        <v>4</v>
      </c>
      <c r="D19" s="18" t="s">
        <v>43</v>
      </c>
      <c r="E19" s="45" t="s">
        <v>43</v>
      </c>
      <c r="F19" s="45" t="s">
        <v>43</v>
      </c>
      <c r="G19" s="18" t="s">
        <v>21</v>
      </c>
      <c r="H19" s="18" t="s">
        <v>21</v>
      </c>
      <c r="I19" s="18" t="s">
        <v>13</v>
      </c>
      <c r="J19" s="30">
        <v>1</v>
      </c>
      <c r="K19" s="7" t="s">
        <v>43</v>
      </c>
      <c r="L19" s="7">
        <v>1</v>
      </c>
      <c r="M19" s="7" t="s">
        <v>43</v>
      </c>
      <c r="N19" s="7">
        <v>1</v>
      </c>
      <c r="O19" s="7" t="s">
        <v>43</v>
      </c>
      <c r="P19" s="7" t="s">
        <v>43</v>
      </c>
      <c r="Q19" s="7">
        <v>1</v>
      </c>
      <c r="R19" s="7">
        <v>1</v>
      </c>
      <c r="S19" s="66">
        <v>4</v>
      </c>
      <c r="T19" s="65">
        <v>3</v>
      </c>
      <c r="U19" s="22" t="s">
        <v>103</v>
      </c>
    </row>
    <row r="20" spans="1:21" ht="12.75">
      <c r="A20" s="2" t="s">
        <v>85</v>
      </c>
      <c r="B20" s="19"/>
      <c r="C20" s="19"/>
      <c r="D20" s="20"/>
      <c r="E20" s="52"/>
      <c r="F20" s="52"/>
      <c r="G20" s="20"/>
      <c r="H20" s="20"/>
      <c r="I20" s="20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21" t="s">
        <v>45</v>
      </c>
    </row>
    <row r="21" spans="1:21" ht="12.75">
      <c r="A21" s="2" t="s">
        <v>86</v>
      </c>
      <c r="B21" s="4"/>
      <c r="C21" s="6">
        <v>0</v>
      </c>
      <c r="D21" s="18" t="s">
        <v>43</v>
      </c>
      <c r="E21" s="45" t="s">
        <v>43</v>
      </c>
      <c r="F21" s="45" t="s">
        <v>43</v>
      </c>
      <c r="G21" s="18" t="s">
        <v>43</v>
      </c>
      <c r="H21" s="18" t="s">
        <v>43</v>
      </c>
      <c r="I21" s="18" t="s">
        <v>43</v>
      </c>
      <c r="J21" s="30" t="s">
        <v>43</v>
      </c>
      <c r="K21" s="7" t="s">
        <v>43</v>
      </c>
      <c r="L21" s="7" t="s">
        <v>43</v>
      </c>
      <c r="M21" s="7" t="s">
        <v>43</v>
      </c>
      <c r="N21" s="7" t="s">
        <v>43</v>
      </c>
      <c r="O21" s="7" t="s">
        <v>43</v>
      </c>
      <c r="P21" s="7" t="s">
        <v>43</v>
      </c>
      <c r="Q21" s="7" t="s">
        <v>43</v>
      </c>
      <c r="R21" s="7" t="s">
        <v>43</v>
      </c>
      <c r="S21" s="66">
        <v>5</v>
      </c>
      <c r="T21" s="65">
        <v>0</v>
      </c>
      <c r="U21" s="22" t="s">
        <v>103</v>
      </c>
    </row>
    <row r="22" spans="1:21" ht="12.75">
      <c r="A22" s="2" t="s">
        <v>87</v>
      </c>
      <c r="B22" s="4"/>
      <c r="C22" s="6">
        <v>0</v>
      </c>
      <c r="D22" s="18" t="s">
        <v>43</v>
      </c>
      <c r="E22" s="45" t="s">
        <v>43</v>
      </c>
      <c r="F22" s="45" t="s">
        <v>43</v>
      </c>
      <c r="G22" s="18" t="s">
        <v>19</v>
      </c>
      <c r="H22" s="18" t="s">
        <v>19</v>
      </c>
      <c r="I22" s="18" t="s">
        <v>43</v>
      </c>
      <c r="J22" s="7" t="s">
        <v>43</v>
      </c>
      <c r="K22" s="7" t="s">
        <v>43</v>
      </c>
      <c r="L22" s="7" t="s">
        <v>43</v>
      </c>
      <c r="M22" s="7">
        <v>1</v>
      </c>
      <c r="N22" s="7">
        <v>1</v>
      </c>
      <c r="O22" s="7" t="s">
        <v>43</v>
      </c>
      <c r="P22" s="7" t="s">
        <v>43</v>
      </c>
      <c r="Q22" s="7" t="s">
        <v>43</v>
      </c>
      <c r="R22" s="7">
        <v>2</v>
      </c>
      <c r="S22" s="66">
        <v>6</v>
      </c>
      <c r="T22" s="7">
        <v>-1</v>
      </c>
      <c r="U22" s="21" t="s">
        <v>45</v>
      </c>
    </row>
    <row r="23" spans="1:21" ht="12.75">
      <c r="A23" s="2" t="s">
        <v>88</v>
      </c>
      <c r="B23" s="4"/>
      <c r="C23" s="6">
        <v>2</v>
      </c>
      <c r="D23" s="18" t="s">
        <v>107</v>
      </c>
      <c r="E23" s="45" t="s">
        <v>16</v>
      </c>
      <c r="F23" s="45" t="s">
        <v>16</v>
      </c>
      <c r="G23" s="18" t="s">
        <v>27</v>
      </c>
      <c r="H23" s="18" t="s">
        <v>178</v>
      </c>
      <c r="I23" s="18" t="s">
        <v>17</v>
      </c>
      <c r="J23" s="30">
        <v>2</v>
      </c>
      <c r="K23" s="7">
        <v>1</v>
      </c>
      <c r="L23" s="7">
        <v>3</v>
      </c>
      <c r="M23" s="7">
        <v>2</v>
      </c>
      <c r="N23" s="7">
        <v>4</v>
      </c>
      <c r="O23" s="7">
        <v>2</v>
      </c>
      <c r="P23" s="7" t="s">
        <v>43</v>
      </c>
      <c r="Q23" s="7">
        <v>1</v>
      </c>
      <c r="R23" s="7">
        <v>1</v>
      </c>
      <c r="S23" s="66">
        <v>7</v>
      </c>
      <c r="T23" s="65">
        <v>-2</v>
      </c>
      <c r="U23" s="21" t="s">
        <v>45</v>
      </c>
    </row>
    <row r="24" spans="1:21" ht="12.75">
      <c r="A24" s="2" t="s">
        <v>89</v>
      </c>
      <c r="B24" s="19"/>
      <c r="C24" s="19"/>
      <c r="D24" s="20"/>
      <c r="E24" s="52"/>
      <c r="F24" s="52"/>
      <c r="G24" s="20"/>
      <c r="H24" s="20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21" t="s">
        <v>45</v>
      </c>
    </row>
    <row r="25" spans="1:21" ht="12.75">
      <c r="A25" s="2" t="s">
        <v>90</v>
      </c>
      <c r="B25" s="76"/>
      <c r="C25" s="76"/>
      <c r="D25" s="77"/>
      <c r="E25" s="78"/>
      <c r="F25" s="78"/>
      <c r="G25" s="77"/>
      <c r="H25" s="77"/>
      <c r="I25" s="77"/>
      <c r="J25" s="76"/>
      <c r="K25" s="76"/>
      <c r="L25" s="79"/>
      <c r="M25" s="76"/>
      <c r="N25" s="76"/>
      <c r="O25" s="76"/>
      <c r="P25" s="76"/>
      <c r="Q25" s="76"/>
      <c r="R25" s="76"/>
      <c r="S25" s="76"/>
      <c r="T25" s="76"/>
      <c r="U25" s="80"/>
    </row>
    <row r="26" spans="1:21" ht="12.75">
      <c r="A26" s="8" t="s">
        <v>91</v>
      </c>
      <c r="B26" s="19"/>
      <c r="C26" s="19"/>
      <c r="D26" s="20"/>
      <c r="E26" s="52"/>
      <c r="F26" s="52"/>
      <c r="G26" s="20"/>
      <c r="H26" s="20"/>
      <c r="I26" s="20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21" t="s">
        <v>45</v>
      </c>
    </row>
    <row r="27" spans="1:21" ht="12.75">
      <c r="A27" s="8" t="s">
        <v>92</v>
      </c>
      <c r="B27" s="19"/>
      <c r="C27" s="19"/>
      <c r="D27" s="20"/>
      <c r="E27" s="52"/>
      <c r="F27" s="52"/>
      <c r="G27" s="20"/>
      <c r="H27" s="20"/>
      <c r="I27" s="20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21" t="s">
        <v>45</v>
      </c>
    </row>
    <row r="28" spans="1:21" ht="12.75">
      <c r="A28" s="8" t="s">
        <v>93</v>
      </c>
      <c r="B28" s="19"/>
      <c r="C28" s="19"/>
      <c r="D28" s="20"/>
      <c r="E28" s="52"/>
      <c r="F28" s="52"/>
      <c r="G28" s="20"/>
      <c r="H28" s="20"/>
      <c r="I28" s="20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22" t="s">
        <v>103</v>
      </c>
    </row>
    <row r="29" spans="1:21" ht="12.75">
      <c r="A29" s="8" t="s">
        <v>94</v>
      </c>
      <c r="B29" s="19"/>
      <c r="C29" s="19"/>
      <c r="D29" s="20"/>
      <c r="E29" s="52"/>
      <c r="F29" s="52"/>
      <c r="G29" s="20"/>
      <c r="H29" s="20"/>
      <c r="I29" s="20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21" t="s">
        <v>45</v>
      </c>
    </row>
    <row r="30" spans="1:21" ht="13.5" thickBot="1">
      <c r="A30" s="8" t="s">
        <v>95</v>
      </c>
      <c r="B30" s="19"/>
      <c r="C30" s="19"/>
      <c r="D30" s="20"/>
      <c r="E30" s="52"/>
      <c r="F30" s="52"/>
      <c r="G30" s="20"/>
      <c r="H30" s="20"/>
      <c r="I30" s="20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1" t="s">
        <v>45</v>
      </c>
    </row>
    <row r="31" spans="1:20" ht="12.75">
      <c r="A31" s="11" t="s">
        <v>28</v>
      </c>
      <c r="B31" s="12"/>
      <c r="C31" s="13">
        <f>SUM(C5:C30)</f>
        <v>6</v>
      </c>
      <c r="D31" s="14" t="s">
        <v>107</v>
      </c>
      <c r="E31" s="14" t="s">
        <v>16</v>
      </c>
      <c r="F31" s="14" t="s">
        <v>16</v>
      </c>
      <c r="G31" s="14" t="s">
        <v>26</v>
      </c>
      <c r="H31" s="14" t="s">
        <v>110</v>
      </c>
      <c r="I31" s="14" t="s">
        <v>24</v>
      </c>
      <c r="J31" s="13">
        <f aca="true" t="shared" si="0" ref="J31:T31">SUM(J5:J30)</f>
        <v>3</v>
      </c>
      <c r="K31" s="13">
        <f t="shared" si="0"/>
        <v>1</v>
      </c>
      <c r="L31" s="13">
        <f t="shared" si="0"/>
        <v>4</v>
      </c>
      <c r="M31" s="13">
        <f t="shared" si="0"/>
        <v>4</v>
      </c>
      <c r="N31" s="13">
        <f t="shared" si="0"/>
        <v>6</v>
      </c>
      <c r="O31" s="13">
        <f t="shared" si="0"/>
        <v>2</v>
      </c>
      <c r="P31" s="13">
        <f t="shared" si="0"/>
        <v>0</v>
      </c>
      <c r="Q31" s="13">
        <f t="shared" si="0"/>
        <v>2</v>
      </c>
      <c r="R31" s="13">
        <f t="shared" si="0"/>
        <v>5</v>
      </c>
      <c r="S31" s="13">
        <f t="shared" si="0"/>
        <v>29</v>
      </c>
      <c r="T31" s="13">
        <f t="shared" si="0"/>
        <v>1</v>
      </c>
    </row>
    <row r="32" spans="1:20" ht="12.75">
      <c r="A32" s="9" t="s">
        <v>29</v>
      </c>
      <c r="B32" s="10"/>
      <c r="C32" s="16">
        <f>C31/$B$34</f>
        <v>1.2</v>
      </c>
      <c r="D32" s="17">
        <f>0/4</f>
        <v>0</v>
      </c>
      <c r="E32" s="46">
        <f>0/2</f>
        <v>0</v>
      </c>
      <c r="F32" s="46">
        <f>0/2</f>
        <v>0</v>
      </c>
      <c r="G32" s="17">
        <f>1/5</f>
        <v>0.2</v>
      </c>
      <c r="H32" s="17">
        <f>1/9</f>
        <v>0.1111111111111111</v>
      </c>
      <c r="I32" s="17">
        <f>3/4</f>
        <v>0.75</v>
      </c>
      <c r="J32" s="16">
        <f aca="true" t="shared" si="1" ref="J32:R32">J31/$B$34</f>
        <v>0.6</v>
      </c>
      <c r="K32" s="16">
        <f t="shared" si="1"/>
        <v>0.2</v>
      </c>
      <c r="L32" s="16">
        <f t="shared" si="1"/>
        <v>0.8</v>
      </c>
      <c r="M32" s="16">
        <f t="shared" si="1"/>
        <v>0.8</v>
      </c>
      <c r="N32" s="16">
        <f t="shared" si="1"/>
        <v>1.2</v>
      </c>
      <c r="O32" s="16">
        <f t="shared" si="1"/>
        <v>0.4</v>
      </c>
      <c r="P32" s="16">
        <f t="shared" si="1"/>
        <v>0</v>
      </c>
      <c r="Q32" s="16">
        <f t="shared" si="1"/>
        <v>0.4</v>
      </c>
      <c r="R32" s="16">
        <f t="shared" si="1"/>
        <v>1</v>
      </c>
      <c r="S32" s="16">
        <f>S31/$B$34</f>
        <v>5.8</v>
      </c>
      <c r="T32" s="16">
        <f>T31/$B$34</f>
        <v>0.2</v>
      </c>
    </row>
    <row r="34" spans="1:2" ht="12.75">
      <c r="A34" s="5" t="s">
        <v>30</v>
      </c>
      <c r="B34" s="64">
        <v>5</v>
      </c>
    </row>
  </sheetData>
  <sheetProtection/>
  <mergeCells count="22">
    <mergeCell ref="E2:E3"/>
    <mergeCell ref="A4:D4"/>
    <mergeCell ref="G4:U4"/>
    <mergeCell ref="J2:L2"/>
    <mergeCell ref="M2:M3"/>
    <mergeCell ref="N2:N3"/>
    <mergeCell ref="T2:T3"/>
    <mergeCell ref="O2:O3"/>
    <mergeCell ref="F2:F3"/>
    <mergeCell ref="G2:G3"/>
    <mergeCell ref="R2:R3"/>
    <mergeCell ref="S2:S3"/>
    <mergeCell ref="U2:U3"/>
    <mergeCell ref="H2:H3"/>
    <mergeCell ref="I2:I3"/>
    <mergeCell ref="P2:P3"/>
    <mergeCell ref="Q2:Q3"/>
    <mergeCell ref="A1:T1"/>
    <mergeCell ref="A2:A3"/>
    <mergeCell ref="B2:B3"/>
    <mergeCell ref="C2:C3"/>
    <mergeCell ref="D2:D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E15" sqref="E15"/>
    </sheetView>
  </sheetViews>
  <sheetFormatPr defaultColWidth="11.421875" defaultRowHeight="12.75"/>
  <cols>
    <col min="1" max="1" width="22.8515625" style="1" bestFit="1" customWidth="1"/>
    <col min="2" max="2" width="6.7109375" style="0" bestFit="1" customWidth="1"/>
    <col min="3" max="3" width="7.140625" style="0" bestFit="1" customWidth="1"/>
    <col min="4" max="4" width="6.7109375" style="0" bestFit="1" customWidth="1"/>
    <col min="5" max="6" width="6.7109375" style="0" customWidth="1"/>
    <col min="7" max="7" width="6.7109375" style="0" bestFit="1" customWidth="1"/>
    <col min="8" max="8" width="7.57421875" style="0" bestFit="1" customWidth="1"/>
    <col min="9" max="9" width="6.28125" style="0" bestFit="1" customWidth="1"/>
    <col min="10" max="11" width="7.28125" style="0" bestFit="1" customWidth="1"/>
    <col min="12" max="12" width="7.57421875" style="0" bestFit="1" customWidth="1"/>
    <col min="13" max="13" width="7.8515625" style="0" bestFit="1" customWidth="1"/>
    <col min="14" max="15" width="7.28125" style="0" bestFit="1" customWidth="1"/>
    <col min="16" max="16" width="8.57421875" style="0" bestFit="1" customWidth="1"/>
    <col min="17" max="17" width="8.28125" style="0" bestFit="1" customWidth="1"/>
    <col min="18" max="18" width="9.28125" style="0" bestFit="1" customWidth="1"/>
    <col min="19" max="19" width="8.57421875" style="0" bestFit="1" customWidth="1"/>
    <col min="20" max="20" width="10.7109375" style="0" bestFit="1" customWidth="1"/>
    <col min="21" max="21" width="9.421875" style="0" bestFit="1" customWidth="1"/>
  </cols>
  <sheetData>
    <row r="1" spans="1:20" ht="17.25">
      <c r="A1" s="84" t="s">
        <v>97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1" s="1" customFormat="1" ht="12.75" customHeight="1">
      <c r="A2" s="82" t="s">
        <v>0</v>
      </c>
      <c r="B2" s="113" t="s">
        <v>2</v>
      </c>
      <c r="C2" s="82" t="s">
        <v>1</v>
      </c>
      <c r="D2" s="82" t="s">
        <v>37</v>
      </c>
      <c r="E2" s="119" t="s">
        <v>37</v>
      </c>
      <c r="F2" s="119" t="s">
        <v>37</v>
      </c>
      <c r="G2" s="82" t="s">
        <v>39</v>
      </c>
      <c r="H2" s="113" t="s">
        <v>38</v>
      </c>
      <c r="I2" s="82" t="s">
        <v>3</v>
      </c>
      <c r="J2" s="115" t="s">
        <v>4</v>
      </c>
      <c r="K2" s="115"/>
      <c r="L2" s="115"/>
      <c r="M2" s="82" t="s">
        <v>5</v>
      </c>
      <c r="N2" s="82" t="s">
        <v>6</v>
      </c>
      <c r="O2" s="82" t="s">
        <v>7</v>
      </c>
      <c r="P2" s="82" t="s">
        <v>8</v>
      </c>
      <c r="Q2" s="82" t="s">
        <v>9</v>
      </c>
      <c r="R2" s="82" t="s">
        <v>40</v>
      </c>
      <c r="S2" s="82" t="s">
        <v>41</v>
      </c>
      <c r="T2" s="82" t="s">
        <v>10</v>
      </c>
      <c r="U2" s="82" t="s">
        <v>44</v>
      </c>
    </row>
    <row r="3" spans="1:21" ht="12.75">
      <c r="A3" s="83"/>
      <c r="B3" s="114"/>
      <c r="C3" s="83"/>
      <c r="D3" s="83"/>
      <c r="E3" s="120"/>
      <c r="F3" s="120"/>
      <c r="G3" s="83"/>
      <c r="H3" s="114"/>
      <c r="I3" s="83"/>
      <c r="J3" s="2" t="s">
        <v>11</v>
      </c>
      <c r="K3" s="2" t="s">
        <v>12</v>
      </c>
      <c r="L3" s="2" t="s">
        <v>38</v>
      </c>
      <c r="M3" s="83"/>
      <c r="N3" s="83"/>
      <c r="O3" s="83"/>
      <c r="P3" s="83"/>
      <c r="Q3" s="83"/>
      <c r="R3" s="83"/>
      <c r="S3" s="83"/>
      <c r="T3" s="83"/>
      <c r="U3" s="83"/>
    </row>
    <row r="4" spans="1:21" ht="11.25" customHeight="1">
      <c r="A4" s="116"/>
      <c r="B4" s="117"/>
      <c r="C4" s="117"/>
      <c r="D4" s="118"/>
      <c r="E4" s="43" t="s">
        <v>7</v>
      </c>
      <c r="F4" s="43" t="s">
        <v>56</v>
      </c>
      <c r="G4" s="116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8"/>
    </row>
    <row r="5" spans="1:21" ht="12.75">
      <c r="A5" s="2" t="s">
        <v>70</v>
      </c>
      <c r="B5" s="7" t="s">
        <v>15</v>
      </c>
      <c r="C5" s="6">
        <v>14</v>
      </c>
      <c r="D5" s="15" t="s">
        <v>61</v>
      </c>
      <c r="E5" s="44" t="s">
        <v>60</v>
      </c>
      <c r="F5" s="44" t="s">
        <v>16</v>
      </c>
      <c r="G5" s="15" t="s">
        <v>43</v>
      </c>
      <c r="H5" s="15" t="s">
        <v>61</v>
      </c>
      <c r="I5" s="15" t="s">
        <v>17</v>
      </c>
      <c r="J5" s="6">
        <v>13</v>
      </c>
      <c r="K5" s="6">
        <v>1</v>
      </c>
      <c r="L5" s="6">
        <v>14</v>
      </c>
      <c r="M5" s="6">
        <v>2</v>
      </c>
      <c r="N5" s="6">
        <v>4</v>
      </c>
      <c r="O5" s="6">
        <v>1</v>
      </c>
      <c r="P5" s="6">
        <v>1</v>
      </c>
      <c r="Q5" s="6">
        <v>4</v>
      </c>
      <c r="R5" s="6">
        <v>3</v>
      </c>
      <c r="S5" s="6">
        <v>40</v>
      </c>
      <c r="T5" s="6">
        <v>23</v>
      </c>
      <c r="U5" s="21" t="s">
        <v>45</v>
      </c>
    </row>
    <row r="6" spans="1:21" ht="12.75">
      <c r="A6" s="2" t="s">
        <v>71</v>
      </c>
      <c r="B6" s="19"/>
      <c r="C6" s="19"/>
      <c r="D6" s="20"/>
      <c r="E6" s="52"/>
      <c r="F6" s="52"/>
      <c r="G6" s="20"/>
      <c r="H6" s="20"/>
      <c r="I6" s="20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22" t="s">
        <v>103</v>
      </c>
    </row>
    <row r="7" spans="1:21" ht="12.75">
      <c r="A7" s="2" t="s">
        <v>72</v>
      </c>
      <c r="B7" s="19"/>
      <c r="C7" s="19"/>
      <c r="D7" s="20"/>
      <c r="E7" s="52"/>
      <c r="F7" s="52"/>
      <c r="G7" s="20"/>
      <c r="H7" s="20"/>
      <c r="I7" s="20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1" t="s">
        <v>45</v>
      </c>
    </row>
    <row r="8" spans="1:21" ht="12.75" customHeight="1">
      <c r="A8" s="3" t="s">
        <v>73</v>
      </c>
      <c r="B8" s="19"/>
      <c r="C8" s="19"/>
      <c r="D8" s="20"/>
      <c r="E8" s="52"/>
      <c r="F8" s="52"/>
      <c r="G8" s="20"/>
      <c r="H8" s="20"/>
      <c r="I8" s="20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22" t="s">
        <v>103</v>
      </c>
    </row>
    <row r="9" spans="1:21" ht="12.75">
      <c r="A9" s="2" t="s">
        <v>74</v>
      </c>
      <c r="B9" s="19"/>
      <c r="C9" s="19"/>
      <c r="D9" s="20"/>
      <c r="E9" s="52"/>
      <c r="F9" s="52"/>
      <c r="G9" s="20"/>
      <c r="H9" s="20"/>
      <c r="I9" s="20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21" t="s">
        <v>45</v>
      </c>
    </row>
    <row r="10" spans="1:21" ht="12.75">
      <c r="A10" s="2" t="s">
        <v>75</v>
      </c>
      <c r="B10" s="4" t="s">
        <v>15</v>
      </c>
      <c r="C10" s="6">
        <v>17</v>
      </c>
      <c r="D10" s="18" t="s">
        <v>119</v>
      </c>
      <c r="E10" s="45" t="s">
        <v>119</v>
      </c>
      <c r="F10" s="45" t="s">
        <v>43</v>
      </c>
      <c r="G10" s="18" t="s">
        <v>43</v>
      </c>
      <c r="H10" s="18" t="s">
        <v>119</v>
      </c>
      <c r="I10" s="18" t="s">
        <v>135</v>
      </c>
      <c r="J10" s="30">
        <v>5</v>
      </c>
      <c r="K10" s="7">
        <v>4</v>
      </c>
      <c r="L10" s="7">
        <v>9</v>
      </c>
      <c r="M10" s="7" t="s">
        <v>43</v>
      </c>
      <c r="N10" s="7">
        <v>5</v>
      </c>
      <c r="O10" s="7">
        <v>1</v>
      </c>
      <c r="P10" s="7" t="s">
        <v>43</v>
      </c>
      <c r="Q10" s="7">
        <v>4</v>
      </c>
      <c r="R10" s="7">
        <v>2</v>
      </c>
      <c r="S10" s="66">
        <v>34</v>
      </c>
      <c r="T10" s="65">
        <v>15</v>
      </c>
      <c r="U10" s="21" t="s">
        <v>45</v>
      </c>
    </row>
    <row r="11" spans="1:21" ht="12.75">
      <c r="A11" s="2" t="s">
        <v>76</v>
      </c>
      <c r="B11" s="4"/>
      <c r="C11" s="6">
        <v>13</v>
      </c>
      <c r="D11" s="18" t="s">
        <v>135</v>
      </c>
      <c r="E11" s="45" t="s">
        <v>135</v>
      </c>
      <c r="F11" s="45" t="s">
        <v>43</v>
      </c>
      <c r="G11" s="18" t="s">
        <v>43</v>
      </c>
      <c r="H11" s="18" t="s">
        <v>135</v>
      </c>
      <c r="I11" s="18" t="s">
        <v>25</v>
      </c>
      <c r="J11" s="30">
        <v>2</v>
      </c>
      <c r="K11" s="7">
        <v>1</v>
      </c>
      <c r="L11" s="7">
        <v>3</v>
      </c>
      <c r="M11" s="7" t="s">
        <v>43</v>
      </c>
      <c r="N11" s="7">
        <v>1</v>
      </c>
      <c r="O11" s="7">
        <v>1</v>
      </c>
      <c r="P11" s="7" t="s">
        <v>43</v>
      </c>
      <c r="Q11" s="7">
        <v>5</v>
      </c>
      <c r="R11" s="7">
        <v>5</v>
      </c>
      <c r="S11" s="66">
        <v>16</v>
      </c>
      <c r="T11" s="65">
        <v>11</v>
      </c>
      <c r="U11" s="21" t="s">
        <v>45</v>
      </c>
    </row>
    <row r="12" spans="1:21" ht="12.75">
      <c r="A12" s="2" t="s">
        <v>77</v>
      </c>
      <c r="B12" s="76"/>
      <c r="C12" s="76"/>
      <c r="D12" s="77"/>
      <c r="E12" s="78"/>
      <c r="F12" s="78"/>
      <c r="G12" s="77"/>
      <c r="H12" s="77"/>
      <c r="I12" s="77"/>
      <c r="J12" s="76"/>
      <c r="K12" s="76"/>
      <c r="L12" s="79"/>
      <c r="M12" s="76"/>
      <c r="N12" s="76"/>
      <c r="O12" s="76"/>
      <c r="P12" s="76"/>
      <c r="Q12" s="76"/>
      <c r="R12" s="76"/>
      <c r="S12" s="76"/>
      <c r="T12" s="76"/>
      <c r="U12" s="80"/>
    </row>
    <row r="13" spans="1:21" ht="12.75">
      <c r="A13" s="2" t="s">
        <v>78</v>
      </c>
      <c r="B13" s="19"/>
      <c r="C13" s="19"/>
      <c r="D13" s="20"/>
      <c r="E13" s="52"/>
      <c r="F13" s="52"/>
      <c r="G13" s="20"/>
      <c r="H13" s="20"/>
      <c r="I13" s="20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21" t="s">
        <v>45</v>
      </c>
    </row>
    <row r="14" spans="1:21" ht="12.75">
      <c r="A14" s="2" t="s">
        <v>79</v>
      </c>
      <c r="B14" s="4" t="s">
        <v>15</v>
      </c>
      <c r="C14" s="6">
        <v>10</v>
      </c>
      <c r="D14" s="18" t="s">
        <v>117</v>
      </c>
      <c r="E14" s="45" t="s">
        <v>25</v>
      </c>
      <c r="F14" s="45" t="s">
        <v>19</v>
      </c>
      <c r="G14" s="18" t="s">
        <v>43</v>
      </c>
      <c r="H14" s="18" t="s">
        <v>117</v>
      </c>
      <c r="I14" s="18" t="s">
        <v>31</v>
      </c>
      <c r="J14" s="30">
        <v>4</v>
      </c>
      <c r="K14" s="7">
        <v>2</v>
      </c>
      <c r="L14" s="7">
        <v>6</v>
      </c>
      <c r="M14" s="7">
        <v>3</v>
      </c>
      <c r="N14" s="7">
        <v>1</v>
      </c>
      <c r="O14" s="7">
        <v>1</v>
      </c>
      <c r="P14" s="7" t="s">
        <v>43</v>
      </c>
      <c r="Q14" s="7">
        <v>4</v>
      </c>
      <c r="R14" s="7">
        <v>5</v>
      </c>
      <c r="S14" s="66">
        <v>23</v>
      </c>
      <c r="T14" s="65">
        <v>15</v>
      </c>
      <c r="U14" s="21" t="s">
        <v>45</v>
      </c>
    </row>
    <row r="15" spans="1:21" ht="12.75" customHeight="1">
      <c r="A15" s="3" t="s">
        <v>80</v>
      </c>
      <c r="B15" s="4" t="s">
        <v>15</v>
      </c>
      <c r="C15" s="6">
        <v>18</v>
      </c>
      <c r="D15" s="18" t="s">
        <v>146</v>
      </c>
      <c r="E15" s="45" t="s">
        <v>126</v>
      </c>
      <c r="F15" s="45" t="s">
        <v>17</v>
      </c>
      <c r="G15" s="18" t="s">
        <v>27</v>
      </c>
      <c r="H15" s="18" t="s">
        <v>147</v>
      </c>
      <c r="I15" s="18" t="s">
        <v>148</v>
      </c>
      <c r="J15" s="7">
        <v>6</v>
      </c>
      <c r="K15" s="7" t="s">
        <v>43</v>
      </c>
      <c r="L15" s="7">
        <v>6</v>
      </c>
      <c r="M15" s="7">
        <v>2</v>
      </c>
      <c r="N15" s="7">
        <v>4</v>
      </c>
      <c r="O15" s="7">
        <v>3</v>
      </c>
      <c r="P15" s="7">
        <v>1</v>
      </c>
      <c r="Q15" s="7">
        <v>8</v>
      </c>
      <c r="R15" s="7">
        <v>3</v>
      </c>
      <c r="S15" s="66">
        <v>36</v>
      </c>
      <c r="T15" s="7">
        <v>8</v>
      </c>
      <c r="U15" s="21" t="s">
        <v>45</v>
      </c>
    </row>
    <row r="16" spans="1:21" ht="12.75">
      <c r="A16" s="2" t="s">
        <v>81</v>
      </c>
      <c r="B16" s="4"/>
      <c r="C16" s="6">
        <v>4</v>
      </c>
      <c r="D16" s="18" t="s">
        <v>26</v>
      </c>
      <c r="E16" s="45" t="s">
        <v>23</v>
      </c>
      <c r="F16" s="45" t="s">
        <v>19</v>
      </c>
      <c r="G16" s="18" t="s">
        <v>43</v>
      </c>
      <c r="H16" s="18" t="s">
        <v>26</v>
      </c>
      <c r="I16" s="18" t="s">
        <v>18</v>
      </c>
      <c r="J16" s="30">
        <v>3</v>
      </c>
      <c r="K16" s="7" t="s">
        <v>43</v>
      </c>
      <c r="L16" s="7">
        <v>3</v>
      </c>
      <c r="M16" s="7">
        <v>3</v>
      </c>
      <c r="N16" s="7" t="s">
        <v>43</v>
      </c>
      <c r="O16" s="7" t="s">
        <v>43</v>
      </c>
      <c r="P16" s="7" t="s">
        <v>43</v>
      </c>
      <c r="Q16" s="7">
        <v>3</v>
      </c>
      <c r="R16" s="7">
        <v>4</v>
      </c>
      <c r="S16" s="66">
        <v>32</v>
      </c>
      <c r="T16" s="65">
        <v>4</v>
      </c>
      <c r="U16" s="21" t="s">
        <v>45</v>
      </c>
    </row>
    <row r="17" spans="1:21" ht="12.75">
      <c r="A17" s="2" t="s">
        <v>82</v>
      </c>
      <c r="B17" s="19"/>
      <c r="C17" s="19"/>
      <c r="D17" s="20"/>
      <c r="E17" s="52"/>
      <c r="F17" s="52"/>
      <c r="G17" s="20"/>
      <c r="H17" s="20"/>
      <c r="I17" s="20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21" t="s">
        <v>45</v>
      </c>
    </row>
    <row r="18" spans="1:21" ht="12.75" customHeight="1">
      <c r="A18" s="3" t="s">
        <v>83</v>
      </c>
      <c r="B18" s="4"/>
      <c r="C18" s="6">
        <v>19</v>
      </c>
      <c r="D18" s="18" t="s">
        <v>159</v>
      </c>
      <c r="E18" s="45" t="s">
        <v>109</v>
      </c>
      <c r="F18" s="45" t="s">
        <v>21</v>
      </c>
      <c r="G18" s="18" t="s">
        <v>13</v>
      </c>
      <c r="H18" s="18" t="s">
        <v>160</v>
      </c>
      <c r="I18" s="18" t="s">
        <v>104</v>
      </c>
      <c r="J18" s="7">
        <v>6</v>
      </c>
      <c r="K18" s="7">
        <v>2</v>
      </c>
      <c r="L18" s="7">
        <v>8</v>
      </c>
      <c r="M18" s="7" t="s">
        <v>43</v>
      </c>
      <c r="N18" s="7">
        <v>3</v>
      </c>
      <c r="O18" s="7">
        <v>1</v>
      </c>
      <c r="P18" s="7" t="s">
        <v>43</v>
      </c>
      <c r="Q18" s="7">
        <v>2</v>
      </c>
      <c r="R18" s="7">
        <v>2</v>
      </c>
      <c r="S18" s="66">
        <v>27</v>
      </c>
      <c r="T18" s="7">
        <v>17</v>
      </c>
      <c r="U18" s="22" t="s">
        <v>103</v>
      </c>
    </row>
    <row r="19" spans="1:21" ht="12.75" customHeight="1">
      <c r="A19" s="3" t="s">
        <v>84</v>
      </c>
      <c r="B19" s="4" t="s">
        <v>15</v>
      </c>
      <c r="C19" s="6">
        <v>15</v>
      </c>
      <c r="D19" s="18" t="s">
        <v>149</v>
      </c>
      <c r="E19" s="45" t="s">
        <v>132</v>
      </c>
      <c r="F19" s="45" t="s">
        <v>19</v>
      </c>
      <c r="G19" s="18" t="s">
        <v>43</v>
      </c>
      <c r="H19" s="18" t="s">
        <v>149</v>
      </c>
      <c r="I19" s="18" t="s">
        <v>14</v>
      </c>
      <c r="J19" s="30">
        <v>2</v>
      </c>
      <c r="K19" s="7">
        <v>2</v>
      </c>
      <c r="L19" s="7">
        <v>4</v>
      </c>
      <c r="M19" s="7">
        <v>1</v>
      </c>
      <c r="N19" s="7">
        <v>2</v>
      </c>
      <c r="O19" s="7">
        <v>1</v>
      </c>
      <c r="P19" s="7" t="s">
        <v>43</v>
      </c>
      <c r="Q19" s="7">
        <v>2</v>
      </c>
      <c r="R19" s="7">
        <v>2</v>
      </c>
      <c r="S19" s="66">
        <v>35</v>
      </c>
      <c r="T19" s="65">
        <v>12</v>
      </c>
      <c r="U19" s="22" t="s">
        <v>103</v>
      </c>
    </row>
    <row r="20" spans="1:21" ht="12.75">
      <c r="A20" s="2" t="s">
        <v>85</v>
      </c>
      <c r="B20" s="4"/>
      <c r="C20" s="6">
        <v>10</v>
      </c>
      <c r="D20" s="18" t="s">
        <v>20</v>
      </c>
      <c r="E20" s="45" t="s">
        <v>22</v>
      </c>
      <c r="F20" s="45" t="s">
        <v>17</v>
      </c>
      <c r="G20" s="18" t="s">
        <v>43</v>
      </c>
      <c r="H20" s="18" t="s">
        <v>20</v>
      </c>
      <c r="I20" s="18" t="s">
        <v>104</v>
      </c>
      <c r="J20" s="7">
        <v>10</v>
      </c>
      <c r="K20" s="7" t="s">
        <v>43</v>
      </c>
      <c r="L20" s="7">
        <v>10</v>
      </c>
      <c r="M20" s="7" t="s">
        <v>43</v>
      </c>
      <c r="N20" s="7">
        <v>3</v>
      </c>
      <c r="O20" s="7" t="s">
        <v>43</v>
      </c>
      <c r="P20" s="7" t="s">
        <v>43</v>
      </c>
      <c r="Q20" s="7">
        <v>3</v>
      </c>
      <c r="R20" s="7">
        <v>2</v>
      </c>
      <c r="S20" s="66">
        <v>24</v>
      </c>
      <c r="T20" s="7">
        <v>14</v>
      </c>
      <c r="U20" s="21" t="s">
        <v>45</v>
      </c>
    </row>
    <row r="21" spans="1:21" ht="12.75">
      <c r="A21" s="2" t="s">
        <v>86</v>
      </c>
      <c r="B21" s="4" t="s">
        <v>15</v>
      </c>
      <c r="C21" s="6">
        <v>10</v>
      </c>
      <c r="D21" s="18" t="s">
        <v>116</v>
      </c>
      <c r="E21" s="45" t="s">
        <v>127</v>
      </c>
      <c r="F21" s="45" t="s">
        <v>19</v>
      </c>
      <c r="G21" s="18" t="s">
        <v>43</v>
      </c>
      <c r="H21" s="18" t="s">
        <v>116</v>
      </c>
      <c r="I21" s="18" t="s">
        <v>17</v>
      </c>
      <c r="J21" s="30">
        <v>6</v>
      </c>
      <c r="K21" s="7">
        <v>1</v>
      </c>
      <c r="L21" s="7">
        <v>7</v>
      </c>
      <c r="M21" s="7">
        <v>4</v>
      </c>
      <c r="N21" s="7">
        <v>3</v>
      </c>
      <c r="O21" s="7">
        <v>1</v>
      </c>
      <c r="P21" s="7">
        <v>1</v>
      </c>
      <c r="Q21" s="7">
        <v>2</v>
      </c>
      <c r="R21" s="7">
        <v>2</v>
      </c>
      <c r="S21" s="66">
        <v>33</v>
      </c>
      <c r="T21" s="65">
        <v>16</v>
      </c>
      <c r="U21" s="22" t="s">
        <v>103</v>
      </c>
    </row>
    <row r="22" spans="1:21" ht="12.75">
      <c r="A22" s="2" t="s">
        <v>87</v>
      </c>
      <c r="B22" s="19"/>
      <c r="C22" s="19"/>
      <c r="D22" s="20"/>
      <c r="E22" s="52"/>
      <c r="F22" s="52"/>
      <c r="G22" s="20"/>
      <c r="H22" s="20"/>
      <c r="I22" s="20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21" t="s">
        <v>45</v>
      </c>
    </row>
    <row r="23" spans="1:21" ht="12.75">
      <c r="A23" s="2" t="s">
        <v>88</v>
      </c>
      <c r="B23" s="4"/>
      <c r="C23" s="6">
        <v>4</v>
      </c>
      <c r="D23" s="18" t="s">
        <v>22</v>
      </c>
      <c r="E23" s="45" t="s">
        <v>13</v>
      </c>
      <c r="F23" s="45" t="s">
        <v>13</v>
      </c>
      <c r="G23" s="18" t="s">
        <v>43</v>
      </c>
      <c r="H23" s="18" t="s">
        <v>22</v>
      </c>
      <c r="I23" s="18" t="s">
        <v>43</v>
      </c>
      <c r="J23" s="30">
        <v>7</v>
      </c>
      <c r="K23" s="7" t="s">
        <v>43</v>
      </c>
      <c r="L23" s="7">
        <v>7</v>
      </c>
      <c r="M23" s="7">
        <v>3</v>
      </c>
      <c r="N23" s="7">
        <v>2</v>
      </c>
      <c r="O23" s="7">
        <v>1</v>
      </c>
      <c r="P23" s="7" t="s">
        <v>43</v>
      </c>
      <c r="Q23" s="7" t="s">
        <v>43</v>
      </c>
      <c r="R23" s="7">
        <v>2</v>
      </c>
      <c r="S23" s="66">
        <v>27</v>
      </c>
      <c r="T23" s="65">
        <v>11</v>
      </c>
      <c r="U23" s="21" t="s">
        <v>45</v>
      </c>
    </row>
    <row r="24" spans="1:21" ht="12.75">
      <c r="A24" s="2" t="s">
        <v>89</v>
      </c>
      <c r="B24" s="4" t="s">
        <v>15</v>
      </c>
      <c r="C24" s="6">
        <v>2</v>
      </c>
      <c r="D24" s="18" t="s">
        <v>106</v>
      </c>
      <c r="E24" s="45" t="s">
        <v>26</v>
      </c>
      <c r="F24" s="45" t="s">
        <v>19</v>
      </c>
      <c r="G24" s="18" t="s">
        <v>43</v>
      </c>
      <c r="H24" s="18" t="s">
        <v>106</v>
      </c>
      <c r="I24" s="18" t="s">
        <v>43</v>
      </c>
      <c r="J24" s="30">
        <v>4</v>
      </c>
      <c r="K24" s="7">
        <v>1</v>
      </c>
      <c r="L24" s="7">
        <v>5</v>
      </c>
      <c r="M24" s="7">
        <v>5</v>
      </c>
      <c r="N24" s="7">
        <v>4</v>
      </c>
      <c r="O24" s="7">
        <v>3</v>
      </c>
      <c r="P24" s="7" t="s">
        <v>43</v>
      </c>
      <c r="Q24" s="7">
        <v>1</v>
      </c>
      <c r="R24" s="7">
        <v>3</v>
      </c>
      <c r="S24" s="66">
        <v>33</v>
      </c>
      <c r="T24" s="65">
        <v>6</v>
      </c>
      <c r="U24" s="21" t="s">
        <v>45</v>
      </c>
    </row>
    <row r="25" spans="1:21" ht="12.75">
      <c r="A25" s="2" t="s">
        <v>90</v>
      </c>
      <c r="B25" s="76"/>
      <c r="C25" s="76"/>
      <c r="D25" s="77"/>
      <c r="E25" s="78"/>
      <c r="F25" s="78"/>
      <c r="G25" s="77"/>
      <c r="H25" s="77"/>
      <c r="I25" s="77"/>
      <c r="J25" s="76"/>
      <c r="K25" s="76"/>
      <c r="L25" s="79"/>
      <c r="M25" s="76"/>
      <c r="N25" s="76"/>
      <c r="O25" s="76"/>
      <c r="P25" s="76"/>
      <c r="Q25" s="76"/>
      <c r="R25" s="76"/>
      <c r="S25" s="76"/>
      <c r="T25" s="76"/>
      <c r="U25" s="80"/>
    </row>
    <row r="26" spans="1:21" ht="12.75">
      <c r="A26" s="8" t="s">
        <v>91</v>
      </c>
      <c r="B26" s="4"/>
      <c r="C26" s="6">
        <v>3</v>
      </c>
      <c r="D26" s="18" t="s">
        <v>26</v>
      </c>
      <c r="E26" s="45" t="s">
        <v>13</v>
      </c>
      <c r="F26" s="45" t="s">
        <v>27</v>
      </c>
      <c r="G26" s="18" t="s">
        <v>43</v>
      </c>
      <c r="H26" s="18" t="s">
        <v>26</v>
      </c>
      <c r="I26" s="18" t="s">
        <v>13</v>
      </c>
      <c r="J26" s="30">
        <v>4</v>
      </c>
      <c r="K26" s="7">
        <v>1</v>
      </c>
      <c r="L26" s="7">
        <v>5</v>
      </c>
      <c r="M26" s="7">
        <v>1</v>
      </c>
      <c r="N26" s="7">
        <v>3</v>
      </c>
      <c r="O26" s="7" t="s">
        <v>43</v>
      </c>
      <c r="P26" s="7">
        <v>1</v>
      </c>
      <c r="Q26" s="7">
        <v>1</v>
      </c>
      <c r="R26" s="7">
        <v>2</v>
      </c>
      <c r="S26" s="66">
        <v>34</v>
      </c>
      <c r="T26" s="65">
        <v>2</v>
      </c>
      <c r="U26" s="21" t="s">
        <v>45</v>
      </c>
    </row>
    <row r="27" spans="1:21" ht="12.75">
      <c r="A27" s="8" t="s">
        <v>92</v>
      </c>
      <c r="B27" s="4"/>
      <c r="C27" s="6">
        <v>11</v>
      </c>
      <c r="D27" s="18" t="s">
        <v>125</v>
      </c>
      <c r="E27" s="45" t="s">
        <v>20</v>
      </c>
      <c r="F27" s="45" t="s">
        <v>14</v>
      </c>
      <c r="G27" s="18" t="s">
        <v>19</v>
      </c>
      <c r="H27" s="18" t="s">
        <v>115</v>
      </c>
      <c r="I27" s="18" t="s">
        <v>13</v>
      </c>
      <c r="J27" s="7">
        <v>5</v>
      </c>
      <c r="K27" s="7" t="s">
        <v>43</v>
      </c>
      <c r="L27" s="7">
        <v>5</v>
      </c>
      <c r="M27" s="7">
        <v>5</v>
      </c>
      <c r="N27" s="7">
        <v>4</v>
      </c>
      <c r="O27" s="7" t="s">
        <v>43</v>
      </c>
      <c r="P27" s="7" t="s">
        <v>43</v>
      </c>
      <c r="Q27" s="7">
        <v>1</v>
      </c>
      <c r="R27" s="7" t="s">
        <v>43</v>
      </c>
      <c r="S27" s="66">
        <v>25</v>
      </c>
      <c r="T27" s="7">
        <v>11</v>
      </c>
      <c r="U27" s="21" t="s">
        <v>45</v>
      </c>
    </row>
    <row r="28" spans="1:21" ht="12.75">
      <c r="A28" s="8" t="s">
        <v>93</v>
      </c>
      <c r="B28" s="4"/>
      <c r="C28" s="6">
        <v>5</v>
      </c>
      <c r="D28" s="18" t="s">
        <v>17</v>
      </c>
      <c r="E28" s="45" t="s">
        <v>21</v>
      </c>
      <c r="F28" s="45" t="s">
        <v>21</v>
      </c>
      <c r="G28" s="18" t="s">
        <v>43</v>
      </c>
      <c r="H28" s="18" t="s">
        <v>17</v>
      </c>
      <c r="I28" s="18" t="s">
        <v>13</v>
      </c>
      <c r="J28" s="7">
        <v>1</v>
      </c>
      <c r="K28" s="7" t="s">
        <v>43</v>
      </c>
      <c r="L28" s="7">
        <v>1</v>
      </c>
      <c r="M28" s="7">
        <v>1</v>
      </c>
      <c r="N28" s="7">
        <v>5</v>
      </c>
      <c r="O28" s="7">
        <v>2</v>
      </c>
      <c r="P28" s="7" t="s">
        <v>43</v>
      </c>
      <c r="Q28" s="7">
        <v>3</v>
      </c>
      <c r="R28" s="7">
        <v>3</v>
      </c>
      <c r="S28" s="66">
        <v>21</v>
      </c>
      <c r="T28" s="7">
        <v>3</v>
      </c>
      <c r="U28" s="22" t="s">
        <v>103</v>
      </c>
    </row>
    <row r="29" spans="1:21" ht="12.75">
      <c r="A29" s="8" t="s">
        <v>94</v>
      </c>
      <c r="B29" s="4"/>
      <c r="C29" s="6">
        <v>8</v>
      </c>
      <c r="D29" s="18" t="s">
        <v>25</v>
      </c>
      <c r="E29" s="45" t="s">
        <v>25</v>
      </c>
      <c r="F29" s="45" t="s">
        <v>43</v>
      </c>
      <c r="G29" s="18" t="s">
        <v>43</v>
      </c>
      <c r="H29" s="18" t="s">
        <v>25</v>
      </c>
      <c r="I29" s="18" t="s">
        <v>104</v>
      </c>
      <c r="J29" s="7">
        <v>1</v>
      </c>
      <c r="K29" s="7">
        <v>1</v>
      </c>
      <c r="L29" s="7">
        <v>2</v>
      </c>
      <c r="M29" s="7">
        <v>2</v>
      </c>
      <c r="N29" s="7">
        <v>4</v>
      </c>
      <c r="O29" s="7">
        <v>1</v>
      </c>
      <c r="P29" s="7">
        <v>1</v>
      </c>
      <c r="Q29" s="7">
        <v>3</v>
      </c>
      <c r="R29" s="7" t="s">
        <v>43</v>
      </c>
      <c r="S29" s="66">
        <v>21</v>
      </c>
      <c r="T29" s="7">
        <v>7</v>
      </c>
      <c r="U29" s="21" t="s">
        <v>45</v>
      </c>
    </row>
    <row r="30" spans="1:21" ht="13.5" thickBot="1">
      <c r="A30" s="8" t="s">
        <v>95</v>
      </c>
      <c r="B30" s="4"/>
      <c r="C30" s="6">
        <v>21</v>
      </c>
      <c r="D30" s="18" t="s">
        <v>209</v>
      </c>
      <c r="E30" s="45" t="s">
        <v>209</v>
      </c>
      <c r="F30" s="45" t="s">
        <v>43</v>
      </c>
      <c r="G30" s="18" t="s">
        <v>13</v>
      </c>
      <c r="H30" s="18" t="s">
        <v>210</v>
      </c>
      <c r="I30" s="18" t="s">
        <v>16</v>
      </c>
      <c r="J30" s="7">
        <v>4</v>
      </c>
      <c r="K30" s="7">
        <v>3</v>
      </c>
      <c r="L30" s="7">
        <v>7</v>
      </c>
      <c r="M30" s="7">
        <v>3</v>
      </c>
      <c r="N30" s="7">
        <v>3</v>
      </c>
      <c r="O30" s="7">
        <v>2</v>
      </c>
      <c r="P30" s="7">
        <v>1</v>
      </c>
      <c r="Q30" s="7">
        <v>1</v>
      </c>
      <c r="R30" s="7">
        <v>4</v>
      </c>
      <c r="S30" s="66">
        <v>29</v>
      </c>
      <c r="T30" s="7">
        <v>26</v>
      </c>
      <c r="U30" s="21" t="s">
        <v>45</v>
      </c>
    </row>
    <row r="31" spans="1:20" ht="12.75">
      <c r="A31" s="11" t="s">
        <v>28</v>
      </c>
      <c r="B31" s="12"/>
      <c r="C31" s="13">
        <f>SUM(C5:C30)</f>
        <v>184</v>
      </c>
      <c r="D31" s="14" t="s">
        <v>211</v>
      </c>
      <c r="E31" s="14" t="s">
        <v>236</v>
      </c>
      <c r="F31" s="14" t="s">
        <v>196</v>
      </c>
      <c r="G31" s="14" t="s">
        <v>148</v>
      </c>
      <c r="H31" s="14" t="s">
        <v>212</v>
      </c>
      <c r="I31" s="14" t="s">
        <v>213</v>
      </c>
      <c r="J31" s="13">
        <f aca="true" t="shared" si="0" ref="J31:T31">SUM(J5:J30)</f>
        <v>83</v>
      </c>
      <c r="K31" s="13">
        <f t="shared" si="0"/>
        <v>19</v>
      </c>
      <c r="L31" s="13">
        <f t="shared" si="0"/>
        <v>102</v>
      </c>
      <c r="M31" s="13">
        <f t="shared" si="0"/>
        <v>35</v>
      </c>
      <c r="N31" s="13">
        <f t="shared" si="0"/>
        <v>51</v>
      </c>
      <c r="O31" s="13">
        <f t="shared" si="0"/>
        <v>19</v>
      </c>
      <c r="P31" s="13">
        <f t="shared" si="0"/>
        <v>6</v>
      </c>
      <c r="Q31" s="13">
        <f t="shared" si="0"/>
        <v>47</v>
      </c>
      <c r="R31" s="13">
        <f t="shared" si="0"/>
        <v>44</v>
      </c>
      <c r="S31" s="13">
        <f t="shared" si="0"/>
        <v>490</v>
      </c>
      <c r="T31" s="13">
        <f t="shared" si="0"/>
        <v>201</v>
      </c>
    </row>
    <row r="32" spans="1:20" ht="12.75">
      <c r="A32" s="9" t="s">
        <v>29</v>
      </c>
      <c r="B32" s="10"/>
      <c r="C32" s="16">
        <f>C31/$B$34</f>
        <v>10.823529411764707</v>
      </c>
      <c r="D32" s="17">
        <f>74/138</f>
        <v>0.5362318840579711</v>
      </c>
      <c r="E32" s="46">
        <f>66/117</f>
        <v>0.5641025641025641</v>
      </c>
      <c r="F32" s="46">
        <f>8/21</f>
        <v>0.38095238095238093</v>
      </c>
      <c r="G32" s="17">
        <f>2/8</f>
        <v>0.25</v>
      </c>
      <c r="H32" s="17">
        <f>76/146</f>
        <v>0.5205479452054794</v>
      </c>
      <c r="I32" s="17">
        <f>30/55</f>
        <v>0.5454545454545454</v>
      </c>
      <c r="J32" s="16">
        <f aca="true" t="shared" si="1" ref="J32:R32">J31/$B$34</f>
        <v>4.882352941176471</v>
      </c>
      <c r="K32" s="16">
        <f t="shared" si="1"/>
        <v>1.1176470588235294</v>
      </c>
      <c r="L32" s="16">
        <f t="shared" si="1"/>
        <v>6</v>
      </c>
      <c r="M32" s="16">
        <f t="shared" si="1"/>
        <v>2.0588235294117645</v>
      </c>
      <c r="N32" s="16">
        <f t="shared" si="1"/>
        <v>3</v>
      </c>
      <c r="O32" s="16">
        <f t="shared" si="1"/>
        <v>1.1176470588235294</v>
      </c>
      <c r="P32" s="16">
        <f t="shared" si="1"/>
        <v>0.35294117647058826</v>
      </c>
      <c r="Q32" s="16">
        <f t="shared" si="1"/>
        <v>2.764705882352941</v>
      </c>
      <c r="R32" s="16">
        <f t="shared" si="1"/>
        <v>2.588235294117647</v>
      </c>
      <c r="S32" s="16">
        <f>S31/$B$34</f>
        <v>28.823529411764707</v>
      </c>
      <c r="T32" s="16">
        <f>T31/$B$34</f>
        <v>11.823529411764707</v>
      </c>
    </row>
    <row r="34" spans="1:2" ht="12.75">
      <c r="A34" s="5" t="s">
        <v>30</v>
      </c>
      <c r="B34" s="64">
        <v>17</v>
      </c>
    </row>
  </sheetData>
  <sheetProtection/>
  <mergeCells count="22">
    <mergeCell ref="U2:U3"/>
    <mergeCell ref="H2:H3"/>
    <mergeCell ref="I2:I3"/>
    <mergeCell ref="S2:S3"/>
    <mergeCell ref="F2:F3"/>
    <mergeCell ref="T2:T3"/>
    <mergeCell ref="E2:E3"/>
    <mergeCell ref="O2:O3"/>
    <mergeCell ref="P2:P3"/>
    <mergeCell ref="Q2:Q3"/>
    <mergeCell ref="G2:G3"/>
    <mergeCell ref="R2:R3"/>
    <mergeCell ref="A1:T1"/>
    <mergeCell ref="A2:A3"/>
    <mergeCell ref="B2:B3"/>
    <mergeCell ref="C2:C3"/>
    <mergeCell ref="D2:D3"/>
    <mergeCell ref="A4:D4"/>
    <mergeCell ref="G4:U4"/>
    <mergeCell ref="J2:L2"/>
    <mergeCell ref="M2:M3"/>
    <mergeCell ref="N2:N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ignoredErrors>
    <ignoredError sqref="D15:E15 H15 D18 H18 F31 H30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2">
      <selection activeCell="T32" sqref="T32"/>
    </sheetView>
  </sheetViews>
  <sheetFormatPr defaultColWidth="11.421875" defaultRowHeight="12.75"/>
  <cols>
    <col min="1" max="1" width="22.8515625" style="1" bestFit="1" customWidth="1"/>
    <col min="2" max="2" width="6.7109375" style="0" bestFit="1" customWidth="1"/>
    <col min="3" max="3" width="7.140625" style="0" bestFit="1" customWidth="1"/>
    <col min="4" max="4" width="7.28125" style="0" bestFit="1" customWidth="1"/>
    <col min="5" max="6" width="6.7109375" style="0" customWidth="1"/>
    <col min="7" max="7" width="6.7109375" style="0" bestFit="1" customWidth="1"/>
    <col min="8" max="8" width="7.57421875" style="0" bestFit="1" customWidth="1"/>
    <col min="9" max="9" width="4.28125" style="0" bestFit="1" customWidth="1"/>
    <col min="10" max="11" width="7.28125" style="0" bestFit="1" customWidth="1"/>
    <col min="12" max="12" width="7.57421875" style="0" bestFit="1" customWidth="1"/>
    <col min="13" max="13" width="7.8515625" style="0" bestFit="1" customWidth="1"/>
    <col min="14" max="15" width="7.28125" style="0" bestFit="1" customWidth="1"/>
    <col min="16" max="16" width="8.57421875" style="0" bestFit="1" customWidth="1"/>
    <col min="17" max="17" width="8.28125" style="0" bestFit="1" customWidth="1"/>
    <col min="18" max="18" width="9.28125" style="0" bestFit="1" customWidth="1"/>
    <col min="19" max="19" width="8.57421875" style="0" bestFit="1" customWidth="1"/>
    <col min="20" max="20" width="10.7109375" style="0" bestFit="1" customWidth="1"/>
    <col min="21" max="21" width="9.421875" style="0" bestFit="1" customWidth="1"/>
  </cols>
  <sheetData>
    <row r="1" spans="1:20" ht="17.25">
      <c r="A1" s="84" t="s">
        <v>122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1" s="1" customFormat="1" ht="12.75" customHeight="1">
      <c r="A2" s="82" t="s">
        <v>0</v>
      </c>
      <c r="B2" s="113" t="s">
        <v>2</v>
      </c>
      <c r="C2" s="82" t="s">
        <v>1</v>
      </c>
      <c r="D2" s="82" t="s">
        <v>37</v>
      </c>
      <c r="E2" s="119" t="s">
        <v>37</v>
      </c>
      <c r="F2" s="119" t="s">
        <v>37</v>
      </c>
      <c r="G2" s="82" t="s">
        <v>39</v>
      </c>
      <c r="H2" s="113" t="s">
        <v>38</v>
      </c>
      <c r="I2" s="82" t="s">
        <v>3</v>
      </c>
      <c r="J2" s="115" t="s">
        <v>4</v>
      </c>
      <c r="K2" s="115"/>
      <c r="L2" s="115"/>
      <c r="M2" s="82" t="s">
        <v>5</v>
      </c>
      <c r="N2" s="82" t="s">
        <v>6</v>
      </c>
      <c r="O2" s="82" t="s">
        <v>7</v>
      </c>
      <c r="P2" s="82" t="s">
        <v>8</v>
      </c>
      <c r="Q2" s="82" t="s">
        <v>9</v>
      </c>
      <c r="R2" s="82" t="s">
        <v>40</v>
      </c>
      <c r="S2" s="82" t="s">
        <v>41</v>
      </c>
      <c r="T2" s="82" t="s">
        <v>10</v>
      </c>
      <c r="U2" s="82" t="s">
        <v>44</v>
      </c>
    </row>
    <row r="3" spans="1:21" ht="12.75">
      <c r="A3" s="83"/>
      <c r="B3" s="114"/>
      <c r="C3" s="83"/>
      <c r="D3" s="83"/>
      <c r="E3" s="120"/>
      <c r="F3" s="120"/>
      <c r="G3" s="83"/>
      <c r="H3" s="114"/>
      <c r="I3" s="83"/>
      <c r="J3" s="2" t="s">
        <v>11</v>
      </c>
      <c r="K3" s="2" t="s">
        <v>12</v>
      </c>
      <c r="L3" s="2" t="s">
        <v>38</v>
      </c>
      <c r="M3" s="83"/>
      <c r="N3" s="83"/>
      <c r="O3" s="83"/>
      <c r="P3" s="83"/>
      <c r="Q3" s="83"/>
      <c r="R3" s="83"/>
      <c r="S3" s="83"/>
      <c r="T3" s="83"/>
      <c r="U3" s="83"/>
    </row>
    <row r="4" spans="1:21" ht="11.25" customHeight="1">
      <c r="A4" s="116"/>
      <c r="B4" s="117"/>
      <c r="C4" s="117"/>
      <c r="D4" s="118"/>
      <c r="E4" s="43" t="s">
        <v>7</v>
      </c>
      <c r="F4" s="43" t="s">
        <v>56</v>
      </c>
      <c r="G4" s="116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8"/>
    </row>
    <row r="5" spans="1:21" ht="12.75">
      <c r="A5" s="2" t="s">
        <v>70</v>
      </c>
      <c r="B5" s="19"/>
      <c r="C5" s="19"/>
      <c r="D5" s="20"/>
      <c r="E5" s="52"/>
      <c r="F5" s="52"/>
      <c r="G5" s="20"/>
      <c r="H5" s="20"/>
      <c r="I5" s="20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21" t="s">
        <v>45</v>
      </c>
    </row>
    <row r="6" spans="1:21" ht="12.75">
      <c r="A6" s="2" t="s">
        <v>71</v>
      </c>
      <c r="B6" s="69"/>
      <c r="C6" s="19"/>
      <c r="D6" s="20"/>
      <c r="E6" s="52"/>
      <c r="F6" s="52"/>
      <c r="G6" s="20"/>
      <c r="H6" s="20"/>
      <c r="I6" s="20"/>
      <c r="J6" s="70"/>
      <c r="K6" s="19"/>
      <c r="L6" s="19"/>
      <c r="M6" s="19"/>
      <c r="N6" s="19"/>
      <c r="O6" s="19"/>
      <c r="P6" s="19"/>
      <c r="Q6" s="19"/>
      <c r="R6" s="19"/>
      <c r="S6" s="71"/>
      <c r="T6" s="19"/>
      <c r="U6" s="22" t="s">
        <v>103</v>
      </c>
    </row>
    <row r="7" spans="1:21" ht="12.75">
      <c r="A7" s="2" t="s">
        <v>72</v>
      </c>
      <c r="B7" s="19"/>
      <c r="C7" s="19"/>
      <c r="D7" s="20"/>
      <c r="E7" s="52"/>
      <c r="F7" s="52"/>
      <c r="G7" s="20"/>
      <c r="H7" s="20"/>
      <c r="I7" s="20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1" t="s">
        <v>45</v>
      </c>
    </row>
    <row r="8" spans="1:21" ht="12.75" customHeight="1">
      <c r="A8" s="3" t="s">
        <v>73</v>
      </c>
      <c r="B8" s="4"/>
      <c r="C8" s="6">
        <v>0</v>
      </c>
      <c r="D8" s="18" t="s">
        <v>43</v>
      </c>
      <c r="E8" s="18" t="s">
        <v>43</v>
      </c>
      <c r="F8" s="18" t="s">
        <v>43</v>
      </c>
      <c r="G8" s="18" t="s">
        <v>43</v>
      </c>
      <c r="H8" s="18" t="s">
        <v>43</v>
      </c>
      <c r="I8" s="18" t="s">
        <v>43</v>
      </c>
      <c r="J8" s="18" t="s">
        <v>43</v>
      </c>
      <c r="K8" s="18" t="s">
        <v>43</v>
      </c>
      <c r="L8" s="18" t="s">
        <v>43</v>
      </c>
      <c r="M8" s="18" t="s">
        <v>43</v>
      </c>
      <c r="N8" s="18" t="s">
        <v>43</v>
      </c>
      <c r="O8" s="18" t="s">
        <v>43</v>
      </c>
      <c r="P8" s="18" t="s">
        <v>43</v>
      </c>
      <c r="Q8" s="18" t="s">
        <v>43</v>
      </c>
      <c r="R8" s="18" t="s">
        <v>43</v>
      </c>
      <c r="S8" s="66">
        <v>3</v>
      </c>
      <c r="T8" s="7">
        <v>0</v>
      </c>
      <c r="U8" s="22" t="s">
        <v>103</v>
      </c>
    </row>
    <row r="9" spans="1:21" ht="12.75">
      <c r="A9" s="2" t="s">
        <v>74</v>
      </c>
      <c r="B9" s="4"/>
      <c r="C9" s="6">
        <v>2</v>
      </c>
      <c r="D9" s="18" t="s">
        <v>21</v>
      </c>
      <c r="E9" s="45" t="s">
        <v>21</v>
      </c>
      <c r="F9" s="45" t="s">
        <v>43</v>
      </c>
      <c r="G9" s="18" t="s">
        <v>16</v>
      </c>
      <c r="H9" s="18" t="s">
        <v>14</v>
      </c>
      <c r="I9" s="18" t="s">
        <v>43</v>
      </c>
      <c r="J9" s="30">
        <v>2</v>
      </c>
      <c r="K9" s="7">
        <v>1</v>
      </c>
      <c r="L9" s="7">
        <v>3</v>
      </c>
      <c r="M9" s="7" t="s">
        <v>43</v>
      </c>
      <c r="N9" s="7">
        <v>2</v>
      </c>
      <c r="O9" s="7">
        <v>1</v>
      </c>
      <c r="P9" s="7" t="s">
        <v>43</v>
      </c>
      <c r="Q9" s="7">
        <v>2</v>
      </c>
      <c r="R9" s="7">
        <v>1</v>
      </c>
      <c r="S9" s="66">
        <v>18</v>
      </c>
      <c r="T9" s="65">
        <v>2</v>
      </c>
      <c r="U9" s="21" t="s">
        <v>45</v>
      </c>
    </row>
    <row r="10" spans="1:21" ht="12.75">
      <c r="A10" s="2" t="s">
        <v>75</v>
      </c>
      <c r="B10" s="4"/>
      <c r="C10" s="6">
        <v>7</v>
      </c>
      <c r="D10" s="18" t="s">
        <v>17</v>
      </c>
      <c r="E10" s="45" t="s">
        <v>17</v>
      </c>
      <c r="F10" s="45" t="s">
        <v>43</v>
      </c>
      <c r="G10" s="18" t="s">
        <v>14</v>
      </c>
      <c r="H10" s="18" t="s">
        <v>25</v>
      </c>
      <c r="I10" s="18" t="s">
        <v>43</v>
      </c>
      <c r="J10" s="7">
        <v>2</v>
      </c>
      <c r="K10" s="7" t="s">
        <v>43</v>
      </c>
      <c r="L10" s="7">
        <v>2</v>
      </c>
      <c r="M10" s="7">
        <v>2</v>
      </c>
      <c r="N10" s="7">
        <v>2</v>
      </c>
      <c r="O10" s="7">
        <v>2</v>
      </c>
      <c r="P10" s="7" t="s">
        <v>43</v>
      </c>
      <c r="Q10" s="7">
        <v>1</v>
      </c>
      <c r="R10" s="7">
        <v>1</v>
      </c>
      <c r="S10" s="66">
        <v>14</v>
      </c>
      <c r="T10" s="7">
        <v>9</v>
      </c>
      <c r="U10" s="21" t="s">
        <v>45</v>
      </c>
    </row>
    <row r="11" spans="1:21" ht="12.75">
      <c r="A11" s="2" t="s">
        <v>76</v>
      </c>
      <c r="B11" s="19"/>
      <c r="C11" s="19"/>
      <c r="D11" s="20"/>
      <c r="E11" s="52"/>
      <c r="F11" s="52"/>
      <c r="G11" s="20"/>
      <c r="H11" s="20"/>
      <c r="I11" s="20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21" t="s">
        <v>45</v>
      </c>
    </row>
    <row r="12" spans="1:21" ht="12.75">
      <c r="A12" s="2" t="s">
        <v>77</v>
      </c>
      <c r="B12" s="76"/>
      <c r="C12" s="76"/>
      <c r="D12" s="77"/>
      <c r="E12" s="78"/>
      <c r="F12" s="78"/>
      <c r="G12" s="77"/>
      <c r="H12" s="77"/>
      <c r="I12" s="77"/>
      <c r="J12" s="76"/>
      <c r="K12" s="76"/>
      <c r="L12" s="79"/>
      <c r="M12" s="76"/>
      <c r="N12" s="76"/>
      <c r="O12" s="76"/>
      <c r="P12" s="76"/>
      <c r="Q12" s="76"/>
      <c r="R12" s="76"/>
      <c r="S12" s="76"/>
      <c r="T12" s="76"/>
      <c r="U12" s="80"/>
    </row>
    <row r="13" spans="1:21" ht="12.75">
      <c r="A13" s="2" t="s">
        <v>78</v>
      </c>
      <c r="B13" s="4"/>
      <c r="C13" s="6">
        <v>3</v>
      </c>
      <c r="D13" s="18" t="s">
        <v>43</v>
      </c>
      <c r="E13" s="45" t="s">
        <v>43</v>
      </c>
      <c r="F13" s="45" t="s">
        <v>43</v>
      </c>
      <c r="G13" s="18" t="s">
        <v>23</v>
      </c>
      <c r="H13" s="18" t="s">
        <v>23</v>
      </c>
      <c r="I13" s="18" t="s">
        <v>43</v>
      </c>
      <c r="J13" s="30" t="s">
        <v>43</v>
      </c>
      <c r="K13" s="7" t="s">
        <v>43</v>
      </c>
      <c r="L13" s="7" t="s">
        <v>43</v>
      </c>
      <c r="M13" s="7" t="s">
        <v>43</v>
      </c>
      <c r="N13" s="7">
        <v>1</v>
      </c>
      <c r="O13" s="7">
        <v>1</v>
      </c>
      <c r="P13" s="7" t="s">
        <v>43</v>
      </c>
      <c r="Q13" s="7">
        <v>1</v>
      </c>
      <c r="R13" s="7">
        <v>1</v>
      </c>
      <c r="S13" s="75">
        <v>10</v>
      </c>
      <c r="T13" s="65">
        <v>0</v>
      </c>
      <c r="U13" s="21" t="s">
        <v>45</v>
      </c>
    </row>
    <row r="14" spans="1:21" ht="12.75">
      <c r="A14" s="2" t="s">
        <v>79</v>
      </c>
      <c r="B14" s="19"/>
      <c r="C14" s="19"/>
      <c r="D14" s="20"/>
      <c r="E14" s="52"/>
      <c r="F14" s="52"/>
      <c r="G14" s="20"/>
      <c r="H14" s="20"/>
      <c r="I14" s="20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21" t="s">
        <v>45</v>
      </c>
    </row>
    <row r="15" spans="1:21" ht="12.75" customHeight="1">
      <c r="A15" s="3" t="s">
        <v>80</v>
      </c>
      <c r="B15" s="4"/>
      <c r="C15" s="6">
        <v>0</v>
      </c>
      <c r="D15" s="18" t="s">
        <v>43</v>
      </c>
      <c r="E15" s="45" t="s">
        <v>43</v>
      </c>
      <c r="F15" s="45" t="s">
        <v>43</v>
      </c>
      <c r="G15" s="18" t="s">
        <v>43</v>
      </c>
      <c r="H15" s="18" t="s">
        <v>43</v>
      </c>
      <c r="I15" s="18" t="s">
        <v>43</v>
      </c>
      <c r="J15" s="30" t="s">
        <v>43</v>
      </c>
      <c r="K15" s="7" t="s">
        <v>43</v>
      </c>
      <c r="L15" s="7" t="s">
        <v>43</v>
      </c>
      <c r="M15" s="7" t="s">
        <v>43</v>
      </c>
      <c r="N15" s="7">
        <v>1</v>
      </c>
      <c r="O15" s="7" t="s">
        <v>43</v>
      </c>
      <c r="P15" s="7" t="s">
        <v>43</v>
      </c>
      <c r="Q15" s="7" t="s">
        <v>43</v>
      </c>
      <c r="R15" s="7">
        <v>1</v>
      </c>
      <c r="S15" s="66">
        <v>2</v>
      </c>
      <c r="T15" s="65">
        <v>-1</v>
      </c>
      <c r="U15" s="21" t="s">
        <v>45</v>
      </c>
    </row>
    <row r="16" spans="1:21" ht="12.75">
      <c r="A16" s="2" t="s">
        <v>81</v>
      </c>
      <c r="B16" s="19"/>
      <c r="C16" s="19"/>
      <c r="D16" s="20"/>
      <c r="E16" s="52"/>
      <c r="F16" s="52"/>
      <c r="G16" s="20"/>
      <c r="H16" s="20"/>
      <c r="I16" s="20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21" t="s">
        <v>45</v>
      </c>
    </row>
    <row r="17" spans="1:21" ht="12.75">
      <c r="A17" s="2" t="s">
        <v>82</v>
      </c>
      <c r="B17" s="19"/>
      <c r="C17" s="19"/>
      <c r="D17" s="20"/>
      <c r="E17" s="52"/>
      <c r="F17" s="52"/>
      <c r="G17" s="20"/>
      <c r="H17" s="20"/>
      <c r="I17" s="20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21" t="s">
        <v>45</v>
      </c>
    </row>
    <row r="18" spans="1:21" ht="12.75" customHeight="1">
      <c r="A18" s="3" t="s">
        <v>83</v>
      </c>
      <c r="B18" s="4"/>
      <c r="C18" s="6">
        <v>5</v>
      </c>
      <c r="D18" s="18" t="s">
        <v>21</v>
      </c>
      <c r="E18" s="45" t="s">
        <v>43</v>
      </c>
      <c r="F18" s="45" t="s">
        <v>21</v>
      </c>
      <c r="G18" s="18" t="s">
        <v>13</v>
      </c>
      <c r="H18" s="18" t="s">
        <v>104</v>
      </c>
      <c r="I18" s="18" t="s">
        <v>43</v>
      </c>
      <c r="J18" s="30">
        <v>1</v>
      </c>
      <c r="K18" s="7" t="s">
        <v>43</v>
      </c>
      <c r="L18" s="7">
        <v>1</v>
      </c>
      <c r="M18" s="7">
        <v>4</v>
      </c>
      <c r="N18" s="7">
        <v>2</v>
      </c>
      <c r="O18" s="7" t="s">
        <v>43</v>
      </c>
      <c r="P18" s="7" t="s">
        <v>43</v>
      </c>
      <c r="Q18" s="7" t="s">
        <v>43</v>
      </c>
      <c r="R18" s="7">
        <v>3</v>
      </c>
      <c r="S18" s="66">
        <v>18</v>
      </c>
      <c r="T18" s="65">
        <v>7</v>
      </c>
      <c r="U18" s="22" t="s">
        <v>103</v>
      </c>
    </row>
    <row r="19" spans="1:21" ht="12.75" customHeight="1">
      <c r="A19" s="3" t="s">
        <v>84</v>
      </c>
      <c r="B19" s="19"/>
      <c r="C19" s="19"/>
      <c r="D19" s="20"/>
      <c r="E19" s="52"/>
      <c r="F19" s="52"/>
      <c r="G19" s="20"/>
      <c r="H19" s="20"/>
      <c r="I19" s="20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22" t="s">
        <v>103</v>
      </c>
    </row>
    <row r="20" spans="1:21" ht="12.75">
      <c r="A20" s="2" t="s">
        <v>85</v>
      </c>
      <c r="B20" s="19"/>
      <c r="C20" s="19"/>
      <c r="D20" s="20"/>
      <c r="E20" s="52"/>
      <c r="F20" s="52"/>
      <c r="G20" s="20"/>
      <c r="H20" s="20"/>
      <c r="I20" s="20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21" t="s">
        <v>45</v>
      </c>
    </row>
    <row r="21" spans="1:21" ht="12.75">
      <c r="A21" s="2" t="s">
        <v>86</v>
      </c>
      <c r="B21" s="19"/>
      <c r="C21" s="19"/>
      <c r="D21" s="20"/>
      <c r="E21" s="52"/>
      <c r="F21" s="52"/>
      <c r="G21" s="20"/>
      <c r="H21" s="20"/>
      <c r="I21" s="20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22" t="s">
        <v>103</v>
      </c>
    </row>
    <row r="22" spans="1:21" ht="12.75">
      <c r="A22" s="2" t="s">
        <v>87</v>
      </c>
      <c r="B22" s="19"/>
      <c r="C22" s="19"/>
      <c r="D22" s="20"/>
      <c r="E22" s="52"/>
      <c r="F22" s="52"/>
      <c r="G22" s="20"/>
      <c r="H22" s="20"/>
      <c r="I22" s="20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21" t="s">
        <v>45</v>
      </c>
    </row>
    <row r="23" spans="1:21" ht="12.75">
      <c r="A23" s="2" t="s">
        <v>88</v>
      </c>
      <c r="B23" s="19"/>
      <c r="C23" s="19"/>
      <c r="D23" s="20"/>
      <c r="E23" s="52"/>
      <c r="F23" s="52"/>
      <c r="G23" s="20"/>
      <c r="H23" s="20"/>
      <c r="I23" s="20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21" t="s">
        <v>45</v>
      </c>
    </row>
    <row r="24" spans="1:21" ht="12.75">
      <c r="A24" s="2" t="s">
        <v>89</v>
      </c>
      <c r="B24" s="19"/>
      <c r="C24" s="19"/>
      <c r="D24" s="20"/>
      <c r="E24" s="52"/>
      <c r="F24" s="52"/>
      <c r="G24" s="20"/>
      <c r="H24" s="20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21" t="s">
        <v>45</v>
      </c>
    </row>
    <row r="25" spans="1:21" ht="12.75">
      <c r="A25" s="2" t="s">
        <v>90</v>
      </c>
      <c r="B25" s="76"/>
      <c r="C25" s="76"/>
      <c r="D25" s="77"/>
      <c r="E25" s="78"/>
      <c r="F25" s="78"/>
      <c r="G25" s="77"/>
      <c r="H25" s="77"/>
      <c r="I25" s="77"/>
      <c r="J25" s="76"/>
      <c r="K25" s="76"/>
      <c r="L25" s="79"/>
      <c r="M25" s="76"/>
      <c r="N25" s="76"/>
      <c r="O25" s="76"/>
      <c r="P25" s="76"/>
      <c r="Q25" s="76"/>
      <c r="R25" s="76"/>
      <c r="S25" s="76"/>
      <c r="T25" s="76"/>
      <c r="U25" s="80"/>
    </row>
    <row r="26" spans="1:21" ht="12.75">
      <c r="A26" s="8" t="s">
        <v>91</v>
      </c>
      <c r="B26" s="19"/>
      <c r="C26" s="19"/>
      <c r="D26" s="20"/>
      <c r="E26" s="52"/>
      <c r="F26" s="52"/>
      <c r="G26" s="20"/>
      <c r="H26" s="20"/>
      <c r="I26" s="20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21" t="s">
        <v>45</v>
      </c>
    </row>
    <row r="27" spans="1:21" ht="12.75">
      <c r="A27" s="8" t="s">
        <v>92</v>
      </c>
      <c r="B27" s="19"/>
      <c r="C27" s="19"/>
      <c r="D27" s="20"/>
      <c r="E27" s="52"/>
      <c r="F27" s="52"/>
      <c r="G27" s="20"/>
      <c r="H27" s="20"/>
      <c r="I27" s="20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21" t="s">
        <v>45</v>
      </c>
    </row>
    <row r="28" spans="1:21" ht="12.75">
      <c r="A28" s="8" t="s">
        <v>93</v>
      </c>
      <c r="B28" s="19"/>
      <c r="C28" s="19"/>
      <c r="D28" s="20"/>
      <c r="E28" s="52"/>
      <c r="F28" s="52"/>
      <c r="G28" s="20"/>
      <c r="H28" s="20"/>
      <c r="I28" s="20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22" t="s">
        <v>103</v>
      </c>
    </row>
    <row r="29" spans="1:21" ht="12.75">
      <c r="A29" s="8" t="s">
        <v>94</v>
      </c>
      <c r="B29" s="19"/>
      <c r="C29" s="19"/>
      <c r="D29" s="20"/>
      <c r="E29" s="52"/>
      <c r="F29" s="52"/>
      <c r="G29" s="20"/>
      <c r="H29" s="20"/>
      <c r="I29" s="20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21" t="s">
        <v>45</v>
      </c>
    </row>
    <row r="30" spans="1:21" ht="13.5" thickBot="1">
      <c r="A30" s="8" t="s">
        <v>95</v>
      </c>
      <c r="B30" s="4"/>
      <c r="C30" s="6">
        <v>0</v>
      </c>
      <c r="D30" s="18" t="s">
        <v>43</v>
      </c>
      <c r="E30" s="45" t="s">
        <v>43</v>
      </c>
      <c r="F30" s="45" t="s">
        <v>43</v>
      </c>
      <c r="G30" s="18" t="s">
        <v>43</v>
      </c>
      <c r="H30" s="18" t="s">
        <v>43</v>
      </c>
      <c r="I30" s="18" t="s">
        <v>43</v>
      </c>
      <c r="J30" s="7" t="s">
        <v>43</v>
      </c>
      <c r="K30" s="7" t="s">
        <v>43</v>
      </c>
      <c r="L30" s="7" t="s">
        <v>43</v>
      </c>
      <c r="M30" s="7">
        <v>1</v>
      </c>
      <c r="N30" s="7">
        <v>2</v>
      </c>
      <c r="O30" s="7" t="s">
        <v>43</v>
      </c>
      <c r="P30" s="7" t="s">
        <v>43</v>
      </c>
      <c r="Q30" s="7" t="s">
        <v>43</v>
      </c>
      <c r="R30" s="7" t="s">
        <v>43</v>
      </c>
      <c r="S30" s="66">
        <v>7</v>
      </c>
      <c r="T30" s="7">
        <v>-1</v>
      </c>
      <c r="U30" s="21" t="s">
        <v>45</v>
      </c>
    </row>
    <row r="31" spans="1:20" ht="12.75">
      <c r="A31" s="11" t="s">
        <v>28</v>
      </c>
      <c r="B31" s="12"/>
      <c r="C31" s="13">
        <f>SUM(C5:C30)</f>
        <v>17</v>
      </c>
      <c r="D31" s="14" t="s">
        <v>134</v>
      </c>
      <c r="E31" s="14" t="s">
        <v>42</v>
      </c>
      <c r="F31" s="14" t="s">
        <v>21</v>
      </c>
      <c r="G31" s="14" t="s">
        <v>118</v>
      </c>
      <c r="H31" s="14" t="s">
        <v>161</v>
      </c>
      <c r="I31" s="14" t="s">
        <v>43</v>
      </c>
      <c r="J31" s="13">
        <f aca="true" t="shared" si="0" ref="J31:T31">SUM(J5:J30)</f>
        <v>5</v>
      </c>
      <c r="K31" s="13">
        <f t="shared" si="0"/>
        <v>1</v>
      </c>
      <c r="L31" s="13">
        <f t="shared" si="0"/>
        <v>6</v>
      </c>
      <c r="M31" s="13">
        <f t="shared" si="0"/>
        <v>7</v>
      </c>
      <c r="N31" s="13">
        <f t="shared" si="0"/>
        <v>10</v>
      </c>
      <c r="O31" s="13">
        <f t="shared" si="0"/>
        <v>4</v>
      </c>
      <c r="P31" s="13">
        <f t="shared" si="0"/>
        <v>0</v>
      </c>
      <c r="Q31" s="13">
        <f t="shared" si="0"/>
        <v>4</v>
      </c>
      <c r="R31" s="13">
        <f t="shared" si="0"/>
        <v>7</v>
      </c>
      <c r="S31" s="13">
        <f t="shared" si="0"/>
        <v>72</v>
      </c>
      <c r="T31" s="13">
        <f t="shared" si="0"/>
        <v>16</v>
      </c>
    </row>
    <row r="32" spans="1:20" ht="12.75">
      <c r="A32" s="9" t="s">
        <v>29</v>
      </c>
      <c r="B32" s="10"/>
      <c r="C32" s="16">
        <f>C31/$B$34</f>
        <v>2.4285714285714284</v>
      </c>
      <c r="D32" s="17">
        <f>4/4</f>
        <v>1</v>
      </c>
      <c r="E32" s="46">
        <f>3/3</f>
        <v>1</v>
      </c>
      <c r="F32" s="46">
        <f>1/1</f>
        <v>1</v>
      </c>
      <c r="G32" s="17">
        <f>3/11</f>
        <v>0.2727272727272727</v>
      </c>
      <c r="H32" s="17">
        <f>7/15</f>
        <v>0.4666666666666667</v>
      </c>
      <c r="I32" s="17" t="s">
        <v>43</v>
      </c>
      <c r="J32" s="16">
        <f aca="true" t="shared" si="1" ref="J32:R32">J31/$B$34</f>
        <v>0.7142857142857143</v>
      </c>
      <c r="K32" s="16">
        <f t="shared" si="1"/>
        <v>0.14285714285714285</v>
      </c>
      <c r="L32" s="16">
        <f t="shared" si="1"/>
        <v>0.8571428571428571</v>
      </c>
      <c r="M32" s="16">
        <f t="shared" si="1"/>
        <v>1</v>
      </c>
      <c r="N32" s="16">
        <f t="shared" si="1"/>
        <v>1.4285714285714286</v>
      </c>
      <c r="O32" s="16">
        <f t="shared" si="1"/>
        <v>0.5714285714285714</v>
      </c>
      <c r="P32" s="16">
        <f t="shared" si="1"/>
        <v>0</v>
      </c>
      <c r="Q32" s="16">
        <f t="shared" si="1"/>
        <v>0.5714285714285714</v>
      </c>
      <c r="R32" s="16">
        <f t="shared" si="1"/>
        <v>1</v>
      </c>
      <c r="S32" s="16">
        <f>S31/$B$34</f>
        <v>10.285714285714286</v>
      </c>
      <c r="T32" s="16">
        <f>T31/$B$34</f>
        <v>2.2857142857142856</v>
      </c>
    </row>
    <row r="34" spans="1:2" ht="12.75">
      <c r="A34" s="5" t="s">
        <v>30</v>
      </c>
      <c r="B34" s="64">
        <v>7</v>
      </c>
    </row>
  </sheetData>
  <sheetProtection/>
  <mergeCells count="22">
    <mergeCell ref="S2:S3"/>
    <mergeCell ref="F2:F3"/>
    <mergeCell ref="T2:T3"/>
    <mergeCell ref="E2:E3"/>
    <mergeCell ref="O2:O3"/>
    <mergeCell ref="A1:T1"/>
    <mergeCell ref="A2:A3"/>
    <mergeCell ref="B2:B3"/>
    <mergeCell ref="C2:C3"/>
    <mergeCell ref="D2:D3"/>
    <mergeCell ref="G2:G3"/>
    <mergeCell ref="R2:R3"/>
    <mergeCell ref="U2:U3"/>
    <mergeCell ref="H2:H3"/>
    <mergeCell ref="I2:I3"/>
    <mergeCell ref="A4:D4"/>
    <mergeCell ref="G4:U4"/>
    <mergeCell ref="J2:L2"/>
    <mergeCell ref="M2:M3"/>
    <mergeCell ref="N2:N3"/>
    <mergeCell ref="P2:P3"/>
    <mergeCell ref="Q2:Q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ignoredErrors>
    <ignoredError sqref="H31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D31" sqref="D31"/>
    </sheetView>
  </sheetViews>
  <sheetFormatPr defaultColWidth="11.421875" defaultRowHeight="12.75"/>
  <cols>
    <col min="1" max="1" width="22.8515625" style="1" bestFit="1" customWidth="1"/>
    <col min="2" max="2" width="6.7109375" style="0" bestFit="1" customWidth="1"/>
    <col min="3" max="3" width="7.140625" style="0" bestFit="1" customWidth="1"/>
    <col min="4" max="4" width="6.7109375" style="0" bestFit="1" customWidth="1"/>
    <col min="5" max="6" width="6.7109375" style="0" customWidth="1"/>
    <col min="7" max="7" width="6.7109375" style="0" bestFit="1" customWidth="1"/>
    <col min="8" max="8" width="7.57421875" style="0" bestFit="1" customWidth="1"/>
    <col min="9" max="9" width="6.28125" style="0" bestFit="1" customWidth="1"/>
    <col min="10" max="11" width="7.28125" style="0" bestFit="1" customWidth="1"/>
    <col min="12" max="12" width="7.57421875" style="0" bestFit="1" customWidth="1"/>
    <col min="13" max="13" width="7.8515625" style="0" bestFit="1" customWidth="1"/>
    <col min="14" max="15" width="7.28125" style="0" bestFit="1" customWidth="1"/>
    <col min="16" max="16" width="8.57421875" style="0" bestFit="1" customWidth="1"/>
    <col min="17" max="17" width="8.28125" style="0" bestFit="1" customWidth="1"/>
    <col min="18" max="18" width="9.28125" style="0" bestFit="1" customWidth="1"/>
    <col min="19" max="19" width="8.57421875" style="0" bestFit="1" customWidth="1"/>
    <col min="20" max="20" width="10.7109375" style="0" bestFit="1" customWidth="1"/>
    <col min="21" max="21" width="9.421875" style="0" bestFit="1" customWidth="1"/>
  </cols>
  <sheetData>
    <row r="1" spans="1:20" ht="17.25">
      <c r="A1" s="84" t="s">
        <v>63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1" s="1" customFormat="1" ht="12.75" customHeight="1">
      <c r="A2" s="82" t="s">
        <v>0</v>
      </c>
      <c r="B2" s="113" t="s">
        <v>2</v>
      </c>
      <c r="C2" s="82" t="s">
        <v>1</v>
      </c>
      <c r="D2" s="82" t="s">
        <v>37</v>
      </c>
      <c r="E2" s="119" t="s">
        <v>37</v>
      </c>
      <c r="F2" s="119" t="s">
        <v>37</v>
      </c>
      <c r="G2" s="82" t="s">
        <v>39</v>
      </c>
      <c r="H2" s="113" t="s">
        <v>38</v>
      </c>
      <c r="I2" s="82" t="s">
        <v>3</v>
      </c>
      <c r="J2" s="115" t="s">
        <v>4</v>
      </c>
      <c r="K2" s="115"/>
      <c r="L2" s="115"/>
      <c r="M2" s="82" t="s">
        <v>5</v>
      </c>
      <c r="N2" s="82" t="s">
        <v>6</v>
      </c>
      <c r="O2" s="82" t="s">
        <v>7</v>
      </c>
      <c r="P2" s="82" t="s">
        <v>8</v>
      </c>
      <c r="Q2" s="82" t="s">
        <v>9</v>
      </c>
      <c r="R2" s="82" t="s">
        <v>40</v>
      </c>
      <c r="S2" s="82" t="s">
        <v>41</v>
      </c>
      <c r="T2" s="82" t="s">
        <v>10</v>
      </c>
      <c r="U2" s="82" t="s">
        <v>44</v>
      </c>
    </row>
    <row r="3" spans="1:21" ht="12.75">
      <c r="A3" s="83"/>
      <c r="B3" s="114"/>
      <c r="C3" s="83"/>
      <c r="D3" s="83"/>
      <c r="E3" s="120"/>
      <c r="F3" s="120"/>
      <c r="G3" s="83"/>
      <c r="H3" s="114"/>
      <c r="I3" s="83"/>
      <c r="J3" s="2" t="s">
        <v>11</v>
      </c>
      <c r="K3" s="2" t="s">
        <v>12</v>
      </c>
      <c r="L3" s="2" t="s">
        <v>38</v>
      </c>
      <c r="M3" s="83"/>
      <c r="N3" s="83"/>
      <c r="O3" s="83"/>
      <c r="P3" s="83"/>
      <c r="Q3" s="83"/>
      <c r="R3" s="83"/>
      <c r="S3" s="83"/>
      <c r="T3" s="83"/>
      <c r="U3" s="83"/>
    </row>
    <row r="4" spans="1:21" ht="11.25" customHeight="1">
      <c r="A4" s="116"/>
      <c r="B4" s="117"/>
      <c r="C4" s="117"/>
      <c r="D4" s="118"/>
      <c r="E4" s="43" t="s">
        <v>7</v>
      </c>
      <c r="F4" s="43" t="s">
        <v>56</v>
      </c>
      <c r="G4" s="116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8"/>
    </row>
    <row r="5" spans="1:21" ht="12.75">
      <c r="A5" s="2" t="s">
        <v>70</v>
      </c>
      <c r="B5" s="7"/>
      <c r="C5" s="6">
        <v>0</v>
      </c>
      <c r="D5" s="15" t="s">
        <v>19</v>
      </c>
      <c r="E5" s="44" t="s">
        <v>43</v>
      </c>
      <c r="F5" s="44" t="s">
        <v>19</v>
      </c>
      <c r="G5" s="15" t="s">
        <v>19</v>
      </c>
      <c r="H5" s="15" t="s">
        <v>16</v>
      </c>
      <c r="I5" s="15" t="s">
        <v>43</v>
      </c>
      <c r="J5" s="6">
        <v>1</v>
      </c>
      <c r="K5" s="6" t="s">
        <v>43</v>
      </c>
      <c r="L5" s="6">
        <v>1</v>
      </c>
      <c r="M5" s="6" t="s">
        <v>43</v>
      </c>
      <c r="N5" s="6">
        <v>2</v>
      </c>
      <c r="O5" s="6" t="s">
        <v>43</v>
      </c>
      <c r="P5" s="6" t="s">
        <v>43</v>
      </c>
      <c r="Q5" s="6" t="s">
        <v>43</v>
      </c>
      <c r="R5" s="6" t="s">
        <v>43</v>
      </c>
      <c r="S5" s="6">
        <v>8</v>
      </c>
      <c r="T5" s="6">
        <v>-3</v>
      </c>
      <c r="U5" s="21" t="s">
        <v>45</v>
      </c>
    </row>
    <row r="6" spans="1:21" ht="12.75">
      <c r="A6" s="2" t="s">
        <v>71</v>
      </c>
      <c r="B6" s="4"/>
      <c r="C6" s="6">
        <v>0</v>
      </c>
      <c r="D6" s="18" t="s">
        <v>43</v>
      </c>
      <c r="E6" s="45" t="s">
        <v>43</v>
      </c>
      <c r="F6" s="45" t="s">
        <v>43</v>
      </c>
      <c r="G6" s="18" t="s">
        <v>43</v>
      </c>
      <c r="H6" s="18" t="s">
        <v>43</v>
      </c>
      <c r="I6" s="18" t="s">
        <v>43</v>
      </c>
      <c r="J6" s="30" t="s">
        <v>43</v>
      </c>
      <c r="K6" s="7" t="s">
        <v>43</v>
      </c>
      <c r="L6" s="7" t="s">
        <v>43</v>
      </c>
      <c r="M6" s="7" t="s">
        <v>43</v>
      </c>
      <c r="N6" s="7" t="s">
        <v>43</v>
      </c>
      <c r="O6" s="7" t="s">
        <v>43</v>
      </c>
      <c r="P6" s="7" t="s">
        <v>43</v>
      </c>
      <c r="Q6" s="7" t="s">
        <v>43</v>
      </c>
      <c r="R6" s="7">
        <v>1</v>
      </c>
      <c r="S6" s="66" t="s">
        <v>105</v>
      </c>
      <c r="T6" s="7">
        <v>0</v>
      </c>
      <c r="U6" s="22" t="s">
        <v>103</v>
      </c>
    </row>
    <row r="7" spans="1:21" ht="12.75">
      <c r="A7" s="2" t="s">
        <v>72</v>
      </c>
      <c r="B7" s="19"/>
      <c r="C7" s="19"/>
      <c r="D7" s="20"/>
      <c r="E7" s="52"/>
      <c r="F7" s="52"/>
      <c r="G7" s="20"/>
      <c r="H7" s="20"/>
      <c r="I7" s="20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1" t="s">
        <v>45</v>
      </c>
    </row>
    <row r="8" spans="1:21" ht="12.75" customHeight="1">
      <c r="A8" s="3" t="s">
        <v>73</v>
      </c>
      <c r="B8" s="19"/>
      <c r="C8" s="19"/>
      <c r="D8" s="20"/>
      <c r="E8" s="52"/>
      <c r="F8" s="52"/>
      <c r="G8" s="20"/>
      <c r="H8" s="20"/>
      <c r="I8" s="20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22" t="s">
        <v>103</v>
      </c>
    </row>
    <row r="9" spans="1:21" ht="12.75">
      <c r="A9" s="2" t="s">
        <v>74</v>
      </c>
      <c r="B9" s="19"/>
      <c r="C9" s="19"/>
      <c r="D9" s="20"/>
      <c r="E9" s="52"/>
      <c r="F9" s="52"/>
      <c r="G9" s="20"/>
      <c r="H9" s="20"/>
      <c r="I9" s="20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21" t="s">
        <v>45</v>
      </c>
    </row>
    <row r="10" spans="1:21" ht="12.75">
      <c r="A10" s="2" t="s">
        <v>75</v>
      </c>
      <c r="B10" s="19"/>
      <c r="C10" s="19"/>
      <c r="D10" s="20"/>
      <c r="E10" s="52"/>
      <c r="F10" s="52"/>
      <c r="G10" s="20"/>
      <c r="H10" s="20"/>
      <c r="I10" s="20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21" t="s">
        <v>45</v>
      </c>
    </row>
    <row r="11" spans="1:21" ht="12.75">
      <c r="A11" s="2" t="s">
        <v>76</v>
      </c>
      <c r="B11" s="19"/>
      <c r="C11" s="19"/>
      <c r="D11" s="20"/>
      <c r="E11" s="52"/>
      <c r="F11" s="52"/>
      <c r="G11" s="20"/>
      <c r="H11" s="20"/>
      <c r="I11" s="20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21" t="s">
        <v>45</v>
      </c>
    </row>
    <row r="12" spans="1:21" ht="12.75">
      <c r="A12" s="2" t="s">
        <v>77</v>
      </c>
      <c r="B12" s="76"/>
      <c r="C12" s="76"/>
      <c r="D12" s="77"/>
      <c r="E12" s="78"/>
      <c r="F12" s="78"/>
      <c r="G12" s="77"/>
      <c r="H12" s="77"/>
      <c r="I12" s="77"/>
      <c r="J12" s="76"/>
      <c r="K12" s="76"/>
      <c r="L12" s="79"/>
      <c r="M12" s="76"/>
      <c r="N12" s="76"/>
      <c r="O12" s="76"/>
      <c r="P12" s="76"/>
      <c r="Q12" s="76"/>
      <c r="R12" s="76"/>
      <c r="S12" s="76"/>
      <c r="T12" s="76"/>
      <c r="U12" s="80"/>
    </row>
    <row r="13" spans="1:21" ht="12.75">
      <c r="A13" s="2" t="s">
        <v>78</v>
      </c>
      <c r="B13" s="19"/>
      <c r="C13" s="19"/>
      <c r="D13" s="20"/>
      <c r="E13" s="52"/>
      <c r="F13" s="52"/>
      <c r="G13" s="20"/>
      <c r="H13" s="20"/>
      <c r="I13" s="20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21" t="s">
        <v>45</v>
      </c>
    </row>
    <row r="14" spans="1:21" ht="12.75">
      <c r="A14" s="2" t="s">
        <v>79</v>
      </c>
      <c r="B14" s="19"/>
      <c r="C14" s="19"/>
      <c r="D14" s="20"/>
      <c r="E14" s="52"/>
      <c r="F14" s="52"/>
      <c r="G14" s="20"/>
      <c r="H14" s="20"/>
      <c r="I14" s="20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21" t="s">
        <v>45</v>
      </c>
    </row>
    <row r="15" spans="1:21" ht="12.75" customHeight="1">
      <c r="A15" s="3" t="s">
        <v>80</v>
      </c>
      <c r="B15" s="19"/>
      <c r="C15" s="19"/>
      <c r="D15" s="20"/>
      <c r="E15" s="52"/>
      <c r="F15" s="52"/>
      <c r="G15" s="20"/>
      <c r="H15" s="20"/>
      <c r="I15" s="20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21" t="s">
        <v>45</v>
      </c>
    </row>
    <row r="16" spans="1:21" ht="12.75">
      <c r="A16" s="2" t="s">
        <v>81</v>
      </c>
      <c r="B16" s="19"/>
      <c r="C16" s="19"/>
      <c r="D16" s="20"/>
      <c r="E16" s="52"/>
      <c r="F16" s="52"/>
      <c r="G16" s="20"/>
      <c r="H16" s="20"/>
      <c r="I16" s="20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21" t="s">
        <v>45</v>
      </c>
    </row>
    <row r="17" spans="1:21" ht="12.75">
      <c r="A17" s="2" t="s">
        <v>82</v>
      </c>
      <c r="B17" s="4"/>
      <c r="C17" s="6">
        <v>0</v>
      </c>
      <c r="D17" s="18" t="s">
        <v>43</v>
      </c>
      <c r="E17" s="45" t="s">
        <v>43</v>
      </c>
      <c r="F17" s="45" t="s">
        <v>43</v>
      </c>
      <c r="G17" s="18" t="s">
        <v>43</v>
      </c>
      <c r="H17" s="18" t="s">
        <v>43</v>
      </c>
      <c r="I17" s="18" t="s">
        <v>43</v>
      </c>
      <c r="J17" s="7" t="s">
        <v>43</v>
      </c>
      <c r="K17" s="7" t="s">
        <v>43</v>
      </c>
      <c r="L17" s="7" t="s">
        <v>43</v>
      </c>
      <c r="M17" s="7">
        <v>1</v>
      </c>
      <c r="N17" s="7" t="s">
        <v>43</v>
      </c>
      <c r="O17" s="7" t="s">
        <v>43</v>
      </c>
      <c r="P17" s="7" t="s">
        <v>43</v>
      </c>
      <c r="Q17" s="7" t="s">
        <v>43</v>
      </c>
      <c r="R17" s="7">
        <v>1</v>
      </c>
      <c r="S17" s="66">
        <v>4</v>
      </c>
      <c r="T17" s="7">
        <v>1</v>
      </c>
      <c r="U17" s="21" t="s">
        <v>45</v>
      </c>
    </row>
    <row r="18" spans="1:21" ht="12.75" customHeight="1">
      <c r="A18" s="3" t="s">
        <v>83</v>
      </c>
      <c r="B18" s="19"/>
      <c r="C18" s="19"/>
      <c r="D18" s="20"/>
      <c r="E18" s="52"/>
      <c r="F18" s="52"/>
      <c r="G18" s="20"/>
      <c r="H18" s="20"/>
      <c r="I18" s="20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68"/>
    </row>
    <row r="19" spans="1:21" ht="12.75" customHeight="1">
      <c r="A19" s="3" t="s">
        <v>84</v>
      </c>
      <c r="B19" s="4"/>
      <c r="C19" s="6">
        <v>0</v>
      </c>
      <c r="D19" s="18" t="s">
        <v>19</v>
      </c>
      <c r="E19" s="45" t="s">
        <v>19</v>
      </c>
      <c r="F19" s="45" t="s">
        <v>43</v>
      </c>
      <c r="G19" s="18" t="s">
        <v>16</v>
      </c>
      <c r="H19" s="18" t="s">
        <v>27</v>
      </c>
      <c r="I19" s="18" t="s">
        <v>43</v>
      </c>
      <c r="J19" s="30">
        <v>1</v>
      </c>
      <c r="K19" s="7" t="s">
        <v>43</v>
      </c>
      <c r="L19" s="7">
        <v>1</v>
      </c>
      <c r="M19" s="7" t="s">
        <v>43</v>
      </c>
      <c r="N19" s="7" t="s">
        <v>43</v>
      </c>
      <c r="O19" s="7" t="s">
        <v>43</v>
      </c>
      <c r="P19" s="7" t="s">
        <v>43</v>
      </c>
      <c r="Q19" s="7">
        <v>2</v>
      </c>
      <c r="R19" s="7">
        <v>2</v>
      </c>
      <c r="S19" s="66">
        <v>9</v>
      </c>
      <c r="T19" s="65">
        <v>-2</v>
      </c>
      <c r="U19" s="22" t="s">
        <v>103</v>
      </c>
    </row>
    <row r="20" spans="1:21" ht="12.75">
      <c r="A20" s="2" t="s">
        <v>85</v>
      </c>
      <c r="B20" s="19"/>
      <c r="C20" s="19"/>
      <c r="D20" s="20"/>
      <c r="E20" s="52"/>
      <c r="F20" s="52"/>
      <c r="G20" s="20"/>
      <c r="H20" s="20"/>
      <c r="I20" s="20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21" t="s">
        <v>45</v>
      </c>
    </row>
    <row r="21" spans="1:21" ht="12.75">
      <c r="A21" s="2" t="s">
        <v>86</v>
      </c>
      <c r="B21" s="19"/>
      <c r="C21" s="19"/>
      <c r="D21" s="20"/>
      <c r="E21" s="52"/>
      <c r="F21" s="52"/>
      <c r="G21" s="20"/>
      <c r="H21" s="20"/>
      <c r="I21" s="20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22" t="s">
        <v>103</v>
      </c>
    </row>
    <row r="22" spans="1:21" ht="12.75">
      <c r="A22" s="2" t="s">
        <v>87</v>
      </c>
      <c r="B22" s="19"/>
      <c r="C22" s="19"/>
      <c r="D22" s="20"/>
      <c r="E22" s="52"/>
      <c r="F22" s="52"/>
      <c r="G22" s="20"/>
      <c r="H22" s="20"/>
      <c r="I22" s="20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21" t="s">
        <v>45</v>
      </c>
    </row>
    <row r="23" spans="1:21" ht="12.75">
      <c r="A23" s="2" t="s">
        <v>88</v>
      </c>
      <c r="B23" s="4"/>
      <c r="C23" s="6">
        <v>2</v>
      </c>
      <c r="D23" s="18" t="s">
        <v>26</v>
      </c>
      <c r="E23" s="45" t="s">
        <v>19</v>
      </c>
      <c r="F23" s="45" t="s">
        <v>23</v>
      </c>
      <c r="G23" s="18" t="s">
        <v>43</v>
      </c>
      <c r="H23" s="18" t="s">
        <v>26</v>
      </c>
      <c r="I23" s="18" t="s">
        <v>43</v>
      </c>
      <c r="J23" s="30">
        <v>1</v>
      </c>
      <c r="K23" s="7">
        <v>1</v>
      </c>
      <c r="L23" s="7">
        <v>2</v>
      </c>
      <c r="M23" s="7">
        <v>1</v>
      </c>
      <c r="N23" s="7" t="s">
        <v>43</v>
      </c>
      <c r="O23" s="7" t="s">
        <v>43</v>
      </c>
      <c r="P23" s="7">
        <v>1</v>
      </c>
      <c r="Q23" s="7">
        <v>1</v>
      </c>
      <c r="R23" s="7">
        <v>1</v>
      </c>
      <c r="S23" s="66">
        <v>15</v>
      </c>
      <c r="T23" s="65">
        <v>2</v>
      </c>
      <c r="U23" s="21" t="s">
        <v>45</v>
      </c>
    </row>
    <row r="24" spans="1:21" ht="12.75">
      <c r="A24" s="2" t="s">
        <v>89</v>
      </c>
      <c r="B24" s="19"/>
      <c r="C24" s="19"/>
      <c r="D24" s="20"/>
      <c r="E24" s="52"/>
      <c r="F24" s="52"/>
      <c r="G24" s="20"/>
      <c r="H24" s="20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21" t="s">
        <v>45</v>
      </c>
    </row>
    <row r="25" spans="1:21" ht="12.75">
      <c r="A25" s="2" t="s">
        <v>90</v>
      </c>
      <c r="B25" s="76"/>
      <c r="C25" s="76"/>
      <c r="D25" s="77"/>
      <c r="E25" s="78"/>
      <c r="F25" s="78"/>
      <c r="G25" s="77"/>
      <c r="H25" s="77"/>
      <c r="I25" s="77"/>
      <c r="J25" s="76"/>
      <c r="K25" s="76"/>
      <c r="L25" s="79"/>
      <c r="M25" s="76"/>
      <c r="N25" s="76"/>
      <c r="O25" s="76"/>
      <c r="P25" s="76"/>
      <c r="Q25" s="76"/>
      <c r="R25" s="76"/>
      <c r="S25" s="76"/>
      <c r="T25" s="76"/>
      <c r="U25" s="80"/>
    </row>
    <row r="26" spans="1:21" ht="12.75">
      <c r="A26" s="8" t="s">
        <v>91</v>
      </c>
      <c r="B26" s="19"/>
      <c r="C26" s="19"/>
      <c r="D26" s="20"/>
      <c r="E26" s="52"/>
      <c r="F26" s="52"/>
      <c r="G26" s="20"/>
      <c r="H26" s="20"/>
      <c r="I26" s="20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21" t="s">
        <v>45</v>
      </c>
    </row>
    <row r="27" spans="1:21" ht="12.75">
      <c r="A27" s="8" t="s">
        <v>92</v>
      </c>
      <c r="B27" s="4"/>
      <c r="C27" s="6">
        <v>6</v>
      </c>
      <c r="D27" s="18" t="s">
        <v>43</v>
      </c>
      <c r="E27" s="45" t="s">
        <v>43</v>
      </c>
      <c r="F27" s="45" t="s">
        <v>43</v>
      </c>
      <c r="G27" s="18" t="s">
        <v>17</v>
      </c>
      <c r="H27" s="18" t="s">
        <v>17</v>
      </c>
      <c r="I27" s="18" t="s">
        <v>43</v>
      </c>
      <c r="J27" s="30">
        <v>1</v>
      </c>
      <c r="K27" s="7">
        <v>1</v>
      </c>
      <c r="L27" s="7">
        <v>2</v>
      </c>
      <c r="M27" s="7">
        <v>2</v>
      </c>
      <c r="N27" s="7">
        <v>2</v>
      </c>
      <c r="O27" s="7" t="s">
        <v>43</v>
      </c>
      <c r="P27" s="7" t="s">
        <v>43</v>
      </c>
      <c r="Q27" s="7">
        <v>1</v>
      </c>
      <c r="R27" s="7">
        <v>1</v>
      </c>
      <c r="S27" s="66">
        <v>13</v>
      </c>
      <c r="T27" s="65">
        <v>8</v>
      </c>
      <c r="U27" s="21" t="s">
        <v>45</v>
      </c>
    </row>
    <row r="28" spans="1:21" ht="12.75">
      <c r="A28" s="8" t="s">
        <v>93</v>
      </c>
      <c r="B28" s="4"/>
      <c r="C28" s="6">
        <v>6</v>
      </c>
      <c r="D28" s="18" t="s">
        <v>27</v>
      </c>
      <c r="E28" s="45" t="s">
        <v>19</v>
      </c>
      <c r="F28" s="45" t="s">
        <v>16</v>
      </c>
      <c r="G28" s="18" t="s">
        <v>18</v>
      </c>
      <c r="H28" s="18" t="s">
        <v>148</v>
      </c>
      <c r="I28" s="18" t="s">
        <v>43</v>
      </c>
      <c r="J28" s="30">
        <v>2</v>
      </c>
      <c r="K28" s="7">
        <v>1</v>
      </c>
      <c r="L28" s="7">
        <v>3</v>
      </c>
      <c r="M28" s="7">
        <v>3</v>
      </c>
      <c r="N28" s="7">
        <v>1</v>
      </c>
      <c r="O28" s="7">
        <v>1</v>
      </c>
      <c r="P28" s="7" t="s">
        <v>43</v>
      </c>
      <c r="Q28" s="7" t="s">
        <v>43</v>
      </c>
      <c r="R28" s="7">
        <v>2</v>
      </c>
      <c r="S28" s="66">
        <v>22</v>
      </c>
      <c r="T28" s="65">
        <v>6</v>
      </c>
      <c r="U28" s="22" t="s">
        <v>103</v>
      </c>
    </row>
    <row r="29" spans="1:21" ht="12.75">
      <c r="A29" s="8" t="s">
        <v>94</v>
      </c>
      <c r="B29" s="4"/>
      <c r="C29" s="6">
        <v>11</v>
      </c>
      <c r="D29" s="18" t="s">
        <v>18</v>
      </c>
      <c r="E29" s="45" t="s">
        <v>13</v>
      </c>
      <c r="F29" s="45" t="s">
        <v>14</v>
      </c>
      <c r="G29" s="18" t="s">
        <v>104</v>
      </c>
      <c r="H29" s="18" t="s">
        <v>116</v>
      </c>
      <c r="I29" s="18" t="s">
        <v>21</v>
      </c>
      <c r="J29" s="30">
        <v>4</v>
      </c>
      <c r="K29" s="7">
        <v>2</v>
      </c>
      <c r="L29" s="7">
        <v>6</v>
      </c>
      <c r="M29" s="7">
        <v>4</v>
      </c>
      <c r="N29" s="7">
        <v>2</v>
      </c>
      <c r="O29" s="7" t="s">
        <v>43</v>
      </c>
      <c r="P29" s="7" t="s">
        <v>43</v>
      </c>
      <c r="Q29" s="7">
        <v>2</v>
      </c>
      <c r="R29" s="7">
        <v>2</v>
      </c>
      <c r="S29" s="66">
        <v>19</v>
      </c>
      <c r="T29" s="65">
        <v>15</v>
      </c>
      <c r="U29" s="21" t="s">
        <v>45</v>
      </c>
    </row>
    <row r="30" spans="1:21" ht="13.5" thickBot="1">
      <c r="A30" s="8" t="s">
        <v>95</v>
      </c>
      <c r="B30" s="4"/>
      <c r="C30" s="6">
        <v>3</v>
      </c>
      <c r="D30" s="18" t="s">
        <v>21</v>
      </c>
      <c r="E30" s="45" t="s">
        <v>43</v>
      </c>
      <c r="F30" s="45" t="s">
        <v>21</v>
      </c>
      <c r="G30" s="18" t="s">
        <v>27</v>
      </c>
      <c r="H30" s="18" t="s">
        <v>23</v>
      </c>
      <c r="I30" s="18" t="s">
        <v>13</v>
      </c>
      <c r="J30" s="30" t="s">
        <v>43</v>
      </c>
      <c r="K30" s="7" t="s">
        <v>43</v>
      </c>
      <c r="L30" s="7" t="s">
        <v>43</v>
      </c>
      <c r="M30" s="7" t="s">
        <v>43</v>
      </c>
      <c r="N30" s="7" t="s">
        <v>43</v>
      </c>
      <c r="O30" s="7">
        <v>3</v>
      </c>
      <c r="P30" s="7" t="s">
        <v>43</v>
      </c>
      <c r="Q30" s="7">
        <v>4</v>
      </c>
      <c r="R30" s="7">
        <v>3</v>
      </c>
      <c r="S30" s="66">
        <v>17</v>
      </c>
      <c r="T30" s="65">
        <v>2</v>
      </c>
      <c r="U30" s="21" t="s">
        <v>45</v>
      </c>
    </row>
    <row r="31" spans="1:20" ht="12.75">
      <c r="A31" s="11" t="s">
        <v>28</v>
      </c>
      <c r="B31" s="12"/>
      <c r="C31" s="13">
        <f>SUM(C5:C30)</f>
        <v>28</v>
      </c>
      <c r="D31" s="14" t="s">
        <v>240</v>
      </c>
      <c r="E31" s="14" t="s">
        <v>26</v>
      </c>
      <c r="F31" s="14" t="s">
        <v>118</v>
      </c>
      <c r="G31" s="14" t="s">
        <v>214</v>
      </c>
      <c r="H31" s="14" t="s">
        <v>215</v>
      </c>
      <c r="I31" s="14" t="s">
        <v>104</v>
      </c>
      <c r="J31" s="13">
        <f aca="true" t="shared" si="0" ref="J31:T31">SUM(J5:J30)</f>
        <v>10</v>
      </c>
      <c r="K31" s="13">
        <f t="shared" si="0"/>
        <v>5</v>
      </c>
      <c r="L31" s="13">
        <f t="shared" si="0"/>
        <v>15</v>
      </c>
      <c r="M31" s="13">
        <f t="shared" si="0"/>
        <v>11</v>
      </c>
      <c r="N31" s="13">
        <f t="shared" si="0"/>
        <v>7</v>
      </c>
      <c r="O31" s="13">
        <f t="shared" si="0"/>
        <v>4</v>
      </c>
      <c r="P31" s="13">
        <f t="shared" si="0"/>
        <v>1</v>
      </c>
      <c r="Q31" s="13">
        <f t="shared" si="0"/>
        <v>10</v>
      </c>
      <c r="R31" s="13">
        <f t="shared" si="0"/>
        <v>13</v>
      </c>
      <c r="S31" s="13">
        <f t="shared" si="0"/>
        <v>107</v>
      </c>
      <c r="T31" s="13">
        <f t="shared" si="0"/>
        <v>29</v>
      </c>
    </row>
    <row r="32" spans="1:20" ht="12.75">
      <c r="A32" s="9" t="s">
        <v>29</v>
      </c>
      <c r="B32" s="10"/>
      <c r="C32" s="16">
        <f>C31/$B$34</f>
        <v>3.111111111111111</v>
      </c>
      <c r="D32" s="17">
        <f>4/16</f>
        <v>0.25</v>
      </c>
      <c r="E32" s="46">
        <f>1/5</f>
        <v>0.2</v>
      </c>
      <c r="F32" s="46">
        <f>3/11</f>
        <v>0.2727272727272727</v>
      </c>
      <c r="G32" s="17">
        <f>6/16</f>
        <v>0.375</v>
      </c>
      <c r="H32" s="17">
        <f>10/32</f>
        <v>0.3125</v>
      </c>
      <c r="I32" s="17">
        <f>2/3</f>
        <v>0.6666666666666666</v>
      </c>
      <c r="J32" s="16">
        <f aca="true" t="shared" si="1" ref="J32:R32">J31/$B$34</f>
        <v>1.1111111111111112</v>
      </c>
      <c r="K32" s="16">
        <f t="shared" si="1"/>
        <v>0.5555555555555556</v>
      </c>
      <c r="L32" s="16">
        <f t="shared" si="1"/>
        <v>1.6666666666666667</v>
      </c>
      <c r="M32" s="16">
        <f t="shared" si="1"/>
        <v>1.2222222222222223</v>
      </c>
      <c r="N32" s="16">
        <f t="shared" si="1"/>
        <v>0.7777777777777778</v>
      </c>
      <c r="O32" s="16">
        <f t="shared" si="1"/>
        <v>0.4444444444444444</v>
      </c>
      <c r="P32" s="16">
        <f t="shared" si="1"/>
        <v>0.1111111111111111</v>
      </c>
      <c r="Q32" s="16">
        <f t="shared" si="1"/>
        <v>1.1111111111111112</v>
      </c>
      <c r="R32" s="16">
        <f t="shared" si="1"/>
        <v>1.4444444444444444</v>
      </c>
      <c r="S32" s="16">
        <f>S31/$B$34</f>
        <v>11.88888888888889</v>
      </c>
      <c r="T32" s="16">
        <f>T31/$B$34</f>
        <v>3.2222222222222223</v>
      </c>
    </row>
    <row r="34" spans="1:2" ht="12.75">
      <c r="A34" s="5" t="s">
        <v>30</v>
      </c>
      <c r="B34" s="64">
        <v>9</v>
      </c>
    </row>
  </sheetData>
  <sheetProtection/>
  <mergeCells count="22">
    <mergeCell ref="U2:U3"/>
    <mergeCell ref="H2:H3"/>
    <mergeCell ref="I2:I3"/>
    <mergeCell ref="S2:S3"/>
    <mergeCell ref="F2:F3"/>
    <mergeCell ref="T2:T3"/>
    <mergeCell ref="E2:E3"/>
    <mergeCell ref="O2:O3"/>
    <mergeCell ref="P2:P3"/>
    <mergeCell ref="Q2:Q3"/>
    <mergeCell ref="G2:G3"/>
    <mergeCell ref="R2:R3"/>
    <mergeCell ref="A1:T1"/>
    <mergeCell ref="A2:A3"/>
    <mergeCell ref="B2:B3"/>
    <mergeCell ref="C2:C3"/>
    <mergeCell ref="D2:D3"/>
    <mergeCell ref="A4:D4"/>
    <mergeCell ref="G4:U4"/>
    <mergeCell ref="J2:L2"/>
    <mergeCell ref="M2:M3"/>
    <mergeCell ref="N2:N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ignoredErrors>
    <ignoredError sqref="D31:E31 G31:H31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K19" sqref="K19"/>
    </sheetView>
  </sheetViews>
  <sheetFormatPr defaultColWidth="11.421875" defaultRowHeight="12.75"/>
  <cols>
    <col min="1" max="1" width="22.8515625" style="1" bestFit="1" customWidth="1"/>
    <col min="2" max="2" width="6.7109375" style="0" bestFit="1" customWidth="1"/>
    <col min="3" max="3" width="7.140625" style="0" bestFit="1" customWidth="1"/>
    <col min="4" max="4" width="6.7109375" style="0" bestFit="1" customWidth="1"/>
    <col min="5" max="6" width="6.7109375" style="0" customWidth="1"/>
    <col min="7" max="7" width="6.7109375" style="0" bestFit="1" customWidth="1"/>
    <col min="8" max="8" width="7.57421875" style="0" bestFit="1" customWidth="1"/>
    <col min="9" max="9" width="5.28125" style="0" bestFit="1" customWidth="1"/>
    <col min="10" max="11" width="7.28125" style="0" bestFit="1" customWidth="1"/>
    <col min="12" max="12" width="7.57421875" style="0" bestFit="1" customWidth="1"/>
    <col min="13" max="13" width="7.8515625" style="0" bestFit="1" customWidth="1"/>
    <col min="14" max="15" width="7.28125" style="0" bestFit="1" customWidth="1"/>
    <col min="16" max="16" width="8.57421875" style="0" bestFit="1" customWidth="1"/>
    <col min="17" max="17" width="8.28125" style="0" bestFit="1" customWidth="1"/>
    <col min="18" max="18" width="9.28125" style="0" bestFit="1" customWidth="1"/>
    <col min="19" max="19" width="8.57421875" style="0" bestFit="1" customWidth="1"/>
    <col min="20" max="20" width="10.7109375" style="0" bestFit="1" customWidth="1"/>
    <col min="21" max="21" width="9.421875" style="0" bestFit="1" customWidth="1"/>
  </cols>
  <sheetData>
    <row r="1" spans="1:20" ht="17.25">
      <c r="A1" s="84" t="s">
        <v>137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1" s="1" customFormat="1" ht="12.75" customHeight="1">
      <c r="A2" s="82" t="s">
        <v>0</v>
      </c>
      <c r="B2" s="113" t="s">
        <v>2</v>
      </c>
      <c r="C2" s="82" t="s">
        <v>1</v>
      </c>
      <c r="D2" s="82" t="s">
        <v>37</v>
      </c>
      <c r="E2" s="119" t="s">
        <v>37</v>
      </c>
      <c r="F2" s="119" t="s">
        <v>37</v>
      </c>
      <c r="G2" s="82" t="s">
        <v>39</v>
      </c>
      <c r="H2" s="113" t="s">
        <v>38</v>
      </c>
      <c r="I2" s="82" t="s">
        <v>3</v>
      </c>
      <c r="J2" s="115" t="s">
        <v>4</v>
      </c>
      <c r="K2" s="115"/>
      <c r="L2" s="115"/>
      <c r="M2" s="82" t="s">
        <v>5</v>
      </c>
      <c r="N2" s="82" t="s">
        <v>6</v>
      </c>
      <c r="O2" s="82" t="s">
        <v>7</v>
      </c>
      <c r="P2" s="82" t="s">
        <v>8</v>
      </c>
      <c r="Q2" s="82" t="s">
        <v>9</v>
      </c>
      <c r="R2" s="82" t="s">
        <v>40</v>
      </c>
      <c r="S2" s="82" t="s">
        <v>41</v>
      </c>
      <c r="T2" s="82" t="s">
        <v>10</v>
      </c>
      <c r="U2" s="82" t="s">
        <v>44</v>
      </c>
    </row>
    <row r="3" spans="1:21" ht="12.75">
      <c r="A3" s="83"/>
      <c r="B3" s="114"/>
      <c r="C3" s="83"/>
      <c r="D3" s="83"/>
      <c r="E3" s="120"/>
      <c r="F3" s="120"/>
      <c r="G3" s="83"/>
      <c r="H3" s="114"/>
      <c r="I3" s="83"/>
      <c r="J3" s="2" t="s">
        <v>11</v>
      </c>
      <c r="K3" s="2" t="s">
        <v>12</v>
      </c>
      <c r="L3" s="2" t="s">
        <v>38</v>
      </c>
      <c r="M3" s="83"/>
      <c r="N3" s="83"/>
      <c r="O3" s="83"/>
      <c r="P3" s="83"/>
      <c r="Q3" s="83"/>
      <c r="R3" s="83"/>
      <c r="S3" s="83"/>
      <c r="T3" s="83"/>
      <c r="U3" s="83"/>
    </row>
    <row r="4" spans="1:21" ht="11.25" customHeight="1">
      <c r="A4" s="116"/>
      <c r="B4" s="117"/>
      <c r="C4" s="117"/>
      <c r="D4" s="118"/>
      <c r="E4" s="43" t="s">
        <v>7</v>
      </c>
      <c r="F4" s="43" t="s">
        <v>56</v>
      </c>
      <c r="G4" s="116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8"/>
    </row>
    <row r="5" spans="1:21" ht="12.75">
      <c r="A5" s="2" t="s">
        <v>70</v>
      </c>
      <c r="B5" s="19"/>
      <c r="C5" s="19"/>
      <c r="D5" s="20"/>
      <c r="E5" s="52"/>
      <c r="F5" s="52"/>
      <c r="G5" s="20"/>
      <c r="H5" s="20"/>
      <c r="I5" s="20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67"/>
    </row>
    <row r="6" spans="1:21" ht="12.75">
      <c r="A6" s="2" t="s">
        <v>71</v>
      </c>
      <c r="B6" s="19"/>
      <c r="C6" s="19"/>
      <c r="D6" s="20"/>
      <c r="E6" s="52"/>
      <c r="F6" s="52"/>
      <c r="G6" s="20"/>
      <c r="H6" s="20"/>
      <c r="I6" s="20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67"/>
    </row>
    <row r="7" spans="1:21" ht="12.75">
      <c r="A7" s="2" t="s">
        <v>72</v>
      </c>
      <c r="B7" s="19"/>
      <c r="C7" s="19"/>
      <c r="D7" s="20"/>
      <c r="E7" s="52"/>
      <c r="F7" s="52"/>
      <c r="G7" s="20"/>
      <c r="H7" s="20"/>
      <c r="I7" s="20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67"/>
    </row>
    <row r="8" spans="1:21" ht="12.75" customHeight="1">
      <c r="A8" s="3" t="s">
        <v>73</v>
      </c>
      <c r="B8" s="19"/>
      <c r="C8" s="19"/>
      <c r="D8" s="20"/>
      <c r="E8" s="52"/>
      <c r="F8" s="52"/>
      <c r="G8" s="20"/>
      <c r="H8" s="20"/>
      <c r="I8" s="20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68"/>
    </row>
    <row r="9" spans="1:21" ht="12.75">
      <c r="A9" s="2" t="s">
        <v>74</v>
      </c>
      <c r="B9" s="19"/>
      <c r="C9" s="19"/>
      <c r="D9" s="20"/>
      <c r="E9" s="52"/>
      <c r="F9" s="52"/>
      <c r="G9" s="20"/>
      <c r="H9" s="20"/>
      <c r="I9" s="20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68"/>
    </row>
    <row r="10" spans="1:21" ht="12.75">
      <c r="A10" s="2" t="s">
        <v>75</v>
      </c>
      <c r="B10" s="4"/>
      <c r="C10" s="6">
        <v>4</v>
      </c>
      <c r="D10" s="18" t="s">
        <v>22</v>
      </c>
      <c r="E10" s="45" t="s">
        <v>22</v>
      </c>
      <c r="F10" s="45" t="s">
        <v>43</v>
      </c>
      <c r="G10" s="18" t="s">
        <v>43</v>
      </c>
      <c r="H10" s="18" t="s">
        <v>22</v>
      </c>
      <c r="I10" s="18" t="s">
        <v>19</v>
      </c>
      <c r="J10" s="30">
        <v>4</v>
      </c>
      <c r="K10" s="7" t="s">
        <v>43</v>
      </c>
      <c r="L10" s="7">
        <v>4</v>
      </c>
      <c r="M10" s="7">
        <v>1</v>
      </c>
      <c r="N10" s="7">
        <v>2</v>
      </c>
      <c r="O10" s="7">
        <v>1</v>
      </c>
      <c r="P10" s="7" t="s">
        <v>43</v>
      </c>
      <c r="Q10" s="7">
        <v>1</v>
      </c>
      <c r="R10" s="7" t="s">
        <v>43</v>
      </c>
      <c r="S10" s="66">
        <v>11</v>
      </c>
      <c r="T10" s="65">
        <v>5</v>
      </c>
      <c r="U10" s="21" t="s">
        <v>45</v>
      </c>
    </row>
    <row r="11" spans="1:21" ht="12.75">
      <c r="A11" s="2" t="s">
        <v>76</v>
      </c>
      <c r="B11" s="19"/>
      <c r="C11" s="19"/>
      <c r="D11" s="20"/>
      <c r="E11" s="52"/>
      <c r="F11" s="52"/>
      <c r="G11" s="20"/>
      <c r="H11" s="20"/>
      <c r="I11" s="20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68"/>
    </row>
    <row r="12" spans="1:21" ht="12.75">
      <c r="A12" s="2" t="s">
        <v>77</v>
      </c>
      <c r="B12" s="76"/>
      <c r="C12" s="76"/>
      <c r="D12" s="77"/>
      <c r="E12" s="78"/>
      <c r="F12" s="78"/>
      <c r="G12" s="77"/>
      <c r="H12" s="77"/>
      <c r="I12" s="77"/>
      <c r="J12" s="76"/>
      <c r="K12" s="76"/>
      <c r="L12" s="79"/>
      <c r="M12" s="76"/>
      <c r="N12" s="76"/>
      <c r="O12" s="76"/>
      <c r="P12" s="76"/>
      <c r="Q12" s="76"/>
      <c r="R12" s="76"/>
      <c r="S12" s="76"/>
      <c r="T12" s="76"/>
      <c r="U12" s="80"/>
    </row>
    <row r="13" spans="1:21" ht="12.75">
      <c r="A13" s="2" t="s">
        <v>78</v>
      </c>
      <c r="B13" s="19"/>
      <c r="C13" s="19"/>
      <c r="D13" s="20"/>
      <c r="E13" s="52"/>
      <c r="F13" s="52"/>
      <c r="G13" s="20"/>
      <c r="H13" s="20"/>
      <c r="I13" s="20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68"/>
    </row>
    <row r="14" spans="1:21" ht="12.75">
      <c r="A14" s="2" t="s">
        <v>79</v>
      </c>
      <c r="B14" s="19"/>
      <c r="C14" s="19"/>
      <c r="D14" s="20"/>
      <c r="E14" s="52"/>
      <c r="F14" s="52"/>
      <c r="G14" s="20"/>
      <c r="H14" s="20"/>
      <c r="I14" s="20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67"/>
    </row>
    <row r="15" spans="1:21" ht="12.75" customHeight="1">
      <c r="A15" s="3" t="s">
        <v>80</v>
      </c>
      <c r="B15" s="19"/>
      <c r="C15" s="19"/>
      <c r="D15" s="20"/>
      <c r="E15" s="52"/>
      <c r="F15" s="52"/>
      <c r="G15" s="20"/>
      <c r="H15" s="20"/>
      <c r="I15" s="20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67"/>
    </row>
    <row r="16" spans="1:21" ht="12.75">
      <c r="A16" s="2" t="s">
        <v>81</v>
      </c>
      <c r="B16" s="19"/>
      <c r="C16" s="19"/>
      <c r="D16" s="20"/>
      <c r="E16" s="52"/>
      <c r="F16" s="52"/>
      <c r="G16" s="20"/>
      <c r="H16" s="20"/>
      <c r="I16" s="20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68"/>
    </row>
    <row r="17" spans="1:21" ht="12.75">
      <c r="A17" s="2" t="s">
        <v>82</v>
      </c>
      <c r="B17" s="19"/>
      <c r="C17" s="19"/>
      <c r="D17" s="20"/>
      <c r="E17" s="52"/>
      <c r="F17" s="52"/>
      <c r="G17" s="20"/>
      <c r="H17" s="20"/>
      <c r="I17" s="20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68"/>
    </row>
    <row r="18" spans="1:21" ht="12.75" customHeight="1">
      <c r="A18" s="3" t="s">
        <v>83</v>
      </c>
      <c r="B18" s="19"/>
      <c r="C18" s="19"/>
      <c r="D18" s="20"/>
      <c r="E18" s="52"/>
      <c r="F18" s="52"/>
      <c r="G18" s="20"/>
      <c r="H18" s="20"/>
      <c r="I18" s="20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68"/>
    </row>
    <row r="19" spans="1:21" ht="12.75" customHeight="1">
      <c r="A19" s="3" t="s">
        <v>84</v>
      </c>
      <c r="B19" s="19"/>
      <c r="C19" s="19"/>
      <c r="D19" s="20"/>
      <c r="E19" s="52"/>
      <c r="F19" s="52"/>
      <c r="G19" s="20"/>
      <c r="H19" s="20"/>
      <c r="I19" s="20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68"/>
    </row>
    <row r="20" spans="1:21" ht="12.75">
      <c r="A20" s="2" t="s">
        <v>85</v>
      </c>
      <c r="B20" s="19"/>
      <c r="C20" s="19"/>
      <c r="D20" s="20"/>
      <c r="E20" s="52"/>
      <c r="F20" s="52"/>
      <c r="G20" s="20"/>
      <c r="H20" s="20"/>
      <c r="I20" s="20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68"/>
    </row>
    <row r="21" spans="1:21" ht="12.75">
      <c r="A21" s="2" t="s">
        <v>86</v>
      </c>
      <c r="B21" s="19"/>
      <c r="C21" s="19"/>
      <c r="D21" s="20"/>
      <c r="E21" s="52"/>
      <c r="F21" s="52"/>
      <c r="G21" s="20"/>
      <c r="H21" s="20"/>
      <c r="I21" s="20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68"/>
    </row>
    <row r="22" spans="1:21" ht="12.75">
      <c r="A22" s="2" t="s">
        <v>87</v>
      </c>
      <c r="B22" s="19"/>
      <c r="C22" s="19"/>
      <c r="D22" s="20"/>
      <c r="E22" s="52"/>
      <c r="F22" s="52"/>
      <c r="G22" s="20"/>
      <c r="H22" s="20"/>
      <c r="I22" s="20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68"/>
    </row>
    <row r="23" spans="1:21" ht="12.75">
      <c r="A23" s="2" t="s">
        <v>88</v>
      </c>
      <c r="B23" s="19"/>
      <c r="C23" s="19"/>
      <c r="D23" s="20"/>
      <c r="E23" s="52"/>
      <c r="F23" s="52"/>
      <c r="G23" s="20"/>
      <c r="H23" s="20"/>
      <c r="I23" s="20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68"/>
    </row>
    <row r="24" spans="1:21" ht="12.75">
      <c r="A24" s="2" t="s">
        <v>89</v>
      </c>
      <c r="B24" s="19"/>
      <c r="C24" s="19"/>
      <c r="D24" s="20"/>
      <c r="E24" s="52"/>
      <c r="F24" s="52"/>
      <c r="G24" s="20"/>
      <c r="H24" s="20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68"/>
    </row>
    <row r="25" spans="1:21" ht="12.75">
      <c r="A25" s="2" t="s">
        <v>90</v>
      </c>
      <c r="B25" s="76"/>
      <c r="C25" s="76"/>
      <c r="D25" s="77"/>
      <c r="E25" s="78"/>
      <c r="F25" s="78"/>
      <c r="G25" s="77"/>
      <c r="H25" s="77"/>
      <c r="I25" s="77"/>
      <c r="J25" s="76"/>
      <c r="K25" s="76"/>
      <c r="L25" s="79"/>
      <c r="M25" s="76"/>
      <c r="N25" s="76"/>
      <c r="O25" s="76"/>
      <c r="P25" s="76"/>
      <c r="Q25" s="76"/>
      <c r="R25" s="76"/>
      <c r="S25" s="76"/>
      <c r="T25" s="76"/>
      <c r="U25" s="80"/>
    </row>
    <row r="26" spans="1:21" ht="12.75">
      <c r="A26" s="8" t="s">
        <v>91</v>
      </c>
      <c r="B26" s="19"/>
      <c r="C26" s="19"/>
      <c r="D26" s="20"/>
      <c r="E26" s="52"/>
      <c r="F26" s="52"/>
      <c r="G26" s="20"/>
      <c r="H26" s="20"/>
      <c r="I26" s="20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68"/>
    </row>
    <row r="27" spans="1:21" ht="12.75">
      <c r="A27" s="8" t="s">
        <v>92</v>
      </c>
      <c r="B27" s="19"/>
      <c r="C27" s="19"/>
      <c r="D27" s="20"/>
      <c r="E27" s="52"/>
      <c r="F27" s="52"/>
      <c r="G27" s="20"/>
      <c r="H27" s="20"/>
      <c r="I27" s="20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68"/>
    </row>
    <row r="28" spans="1:21" ht="12.75">
      <c r="A28" s="8" t="s">
        <v>93</v>
      </c>
      <c r="B28" s="19"/>
      <c r="C28" s="19"/>
      <c r="D28" s="20"/>
      <c r="E28" s="52"/>
      <c r="F28" s="52"/>
      <c r="G28" s="20"/>
      <c r="H28" s="20"/>
      <c r="I28" s="20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68"/>
    </row>
    <row r="29" spans="1:21" ht="12.75">
      <c r="A29" s="8" t="s">
        <v>94</v>
      </c>
      <c r="B29" s="19"/>
      <c r="C29" s="19"/>
      <c r="D29" s="20"/>
      <c r="E29" s="52"/>
      <c r="F29" s="52"/>
      <c r="G29" s="20"/>
      <c r="H29" s="20"/>
      <c r="I29" s="20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68"/>
    </row>
    <row r="30" spans="1:21" ht="13.5" thickBot="1">
      <c r="A30" s="8" t="s">
        <v>95</v>
      </c>
      <c r="B30" s="19"/>
      <c r="C30" s="19"/>
      <c r="D30" s="20"/>
      <c r="E30" s="52"/>
      <c r="F30" s="52"/>
      <c r="G30" s="20"/>
      <c r="H30" s="20"/>
      <c r="I30" s="20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68"/>
    </row>
    <row r="31" spans="1:20" ht="12.75">
      <c r="A31" s="11" t="s">
        <v>28</v>
      </c>
      <c r="B31" s="12"/>
      <c r="C31" s="13">
        <f>SUM(C5:C30)</f>
        <v>4</v>
      </c>
      <c r="D31" s="14" t="s">
        <v>22</v>
      </c>
      <c r="E31" s="14" t="s">
        <v>22</v>
      </c>
      <c r="F31" s="14" t="s">
        <v>43</v>
      </c>
      <c r="G31" s="14" t="s">
        <v>43</v>
      </c>
      <c r="H31" s="14" t="s">
        <v>22</v>
      </c>
      <c r="I31" s="14" t="s">
        <v>19</v>
      </c>
      <c r="J31" s="13">
        <f aca="true" t="shared" si="0" ref="J31:T31">SUM(J5:J30)</f>
        <v>4</v>
      </c>
      <c r="K31" s="13">
        <f t="shared" si="0"/>
        <v>0</v>
      </c>
      <c r="L31" s="13">
        <f t="shared" si="0"/>
        <v>4</v>
      </c>
      <c r="M31" s="13">
        <f t="shared" si="0"/>
        <v>1</v>
      </c>
      <c r="N31" s="13">
        <f t="shared" si="0"/>
        <v>2</v>
      </c>
      <c r="O31" s="13">
        <f t="shared" si="0"/>
        <v>1</v>
      </c>
      <c r="P31" s="13">
        <f t="shared" si="0"/>
        <v>0</v>
      </c>
      <c r="Q31" s="13">
        <f t="shared" si="0"/>
        <v>1</v>
      </c>
      <c r="R31" s="13">
        <f t="shared" si="0"/>
        <v>0</v>
      </c>
      <c r="S31" s="13">
        <f t="shared" si="0"/>
        <v>11</v>
      </c>
      <c r="T31" s="13">
        <f t="shared" si="0"/>
        <v>5</v>
      </c>
    </row>
    <row r="32" spans="1:20" ht="12.75">
      <c r="A32" s="9" t="s">
        <v>29</v>
      </c>
      <c r="B32" s="10"/>
      <c r="C32" s="16">
        <f>C31/$B$34</f>
        <v>4</v>
      </c>
      <c r="D32" s="17">
        <f>2/4</f>
        <v>0.5</v>
      </c>
      <c r="E32" s="46">
        <f>2/4</f>
        <v>0.5</v>
      </c>
      <c r="F32" s="46" t="s">
        <v>43</v>
      </c>
      <c r="G32" s="17" t="s">
        <v>43</v>
      </c>
      <c r="H32" s="17">
        <f>2/4</f>
        <v>0.5</v>
      </c>
      <c r="I32" s="17">
        <f>0/1</f>
        <v>0</v>
      </c>
      <c r="J32" s="16">
        <f aca="true" t="shared" si="1" ref="J32:R32">J31/$B$34</f>
        <v>4</v>
      </c>
      <c r="K32" s="16">
        <f t="shared" si="1"/>
        <v>0</v>
      </c>
      <c r="L32" s="16">
        <f t="shared" si="1"/>
        <v>4</v>
      </c>
      <c r="M32" s="16">
        <f t="shared" si="1"/>
        <v>1</v>
      </c>
      <c r="N32" s="16">
        <f t="shared" si="1"/>
        <v>2</v>
      </c>
      <c r="O32" s="16">
        <f t="shared" si="1"/>
        <v>1</v>
      </c>
      <c r="P32" s="16">
        <f t="shared" si="1"/>
        <v>0</v>
      </c>
      <c r="Q32" s="16">
        <f t="shared" si="1"/>
        <v>1</v>
      </c>
      <c r="R32" s="16">
        <f t="shared" si="1"/>
        <v>0</v>
      </c>
      <c r="S32" s="16">
        <f>S31/$B$34</f>
        <v>11</v>
      </c>
      <c r="T32" s="16">
        <f>T31/$B$34</f>
        <v>5</v>
      </c>
    </row>
    <row r="34" spans="1:2" ht="12.75">
      <c r="A34" s="5" t="s">
        <v>30</v>
      </c>
      <c r="B34" s="64">
        <v>1</v>
      </c>
    </row>
  </sheetData>
  <sheetProtection/>
  <mergeCells count="22">
    <mergeCell ref="A1:T1"/>
    <mergeCell ref="A2:A3"/>
    <mergeCell ref="B2:B3"/>
    <mergeCell ref="C2:C3"/>
    <mergeCell ref="D2:D3"/>
    <mergeCell ref="G2:G3"/>
    <mergeCell ref="R2:R3"/>
    <mergeCell ref="S2:S3"/>
    <mergeCell ref="A4:D4"/>
    <mergeCell ref="G4:U4"/>
    <mergeCell ref="J2:L2"/>
    <mergeCell ref="M2:M3"/>
    <mergeCell ref="N2:N3"/>
    <mergeCell ref="P2:P3"/>
    <mergeCell ref="Q2:Q3"/>
    <mergeCell ref="T2:T3"/>
    <mergeCell ref="E2:E3"/>
    <mergeCell ref="O2:O3"/>
    <mergeCell ref="F2:F3"/>
    <mergeCell ref="U2:U3"/>
    <mergeCell ref="H2:H3"/>
    <mergeCell ref="I2:I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4">
      <selection activeCell="U32" sqref="U32"/>
    </sheetView>
  </sheetViews>
  <sheetFormatPr defaultColWidth="11.421875" defaultRowHeight="12.75"/>
  <cols>
    <col min="1" max="1" width="22.8515625" style="1" bestFit="1" customWidth="1"/>
    <col min="2" max="2" width="6.7109375" style="0" bestFit="1" customWidth="1"/>
    <col min="3" max="3" width="7.140625" style="0" bestFit="1" customWidth="1"/>
    <col min="4" max="4" width="6.7109375" style="0" bestFit="1" customWidth="1"/>
    <col min="5" max="6" width="6.7109375" style="0" customWidth="1"/>
    <col min="7" max="7" width="6.7109375" style="0" bestFit="1" customWidth="1"/>
    <col min="8" max="8" width="7.57421875" style="0" bestFit="1" customWidth="1"/>
    <col min="9" max="9" width="6.28125" style="0" bestFit="1" customWidth="1"/>
    <col min="10" max="11" width="7.28125" style="0" bestFit="1" customWidth="1"/>
    <col min="12" max="12" width="7.57421875" style="0" bestFit="1" customWidth="1"/>
    <col min="13" max="13" width="7.8515625" style="0" bestFit="1" customWidth="1"/>
    <col min="14" max="15" width="7.28125" style="0" bestFit="1" customWidth="1"/>
    <col min="16" max="16" width="8.57421875" style="0" bestFit="1" customWidth="1"/>
    <col min="17" max="17" width="8.28125" style="0" bestFit="1" customWidth="1"/>
    <col min="18" max="18" width="9.28125" style="0" bestFit="1" customWidth="1"/>
    <col min="19" max="19" width="8.57421875" style="0" bestFit="1" customWidth="1"/>
    <col min="20" max="20" width="10.7109375" style="0" bestFit="1" customWidth="1"/>
    <col min="21" max="21" width="9.421875" style="0" bestFit="1" customWidth="1"/>
  </cols>
  <sheetData>
    <row r="1" spans="1:20" ht="17.25">
      <c r="A1" s="84" t="s">
        <v>34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1" s="1" customFormat="1" ht="12.75" customHeight="1">
      <c r="A2" s="82" t="s">
        <v>0</v>
      </c>
      <c r="B2" s="113" t="s">
        <v>2</v>
      </c>
      <c r="C2" s="82" t="s">
        <v>1</v>
      </c>
      <c r="D2" s="82" t="s">
        <v>37</v>
      </c>
      <c r="E2" s="119" t="s">
        <v>37</v>
      </c>
      <c r="F2" s="119" t="s">
        <v>37</v>
      </c>
      <c r="G2" s="82" t="s">
        <v>39</v>
      </c>
      <c r="H2" s="113" t="s">
        <v>38</v>
      </c>
      <c r="I2" s="82" t="s">
        <v>3</v>
      </c>
      <c r="J2" s="115" t="s">
        <v>4</v>
      </c>
      <c r="K2" s="115"/>
      <c r="L2" s="115"/>
      <c r="M2" s="82" t="s">
        <v>5</v>
      </c>
      <c r="N2" s="82" t="s">
        <v>6</v>
      </c>
      <c r="O2" s="82" t="s">
        <v>7</v>
      </c>
      <c r="P2" s="82" t="s">
        <v>8</v>
      </c>
      <c r="Q2" s="82" t="s">
        <v>9</v>
      </c>
      <c r="R2" s="82" t="s">
        <v>40</v>
      </c>
      <c r="S2" s="82" t="s">
        <v>41</v>
      </c>
      <c r="T2" s="82" t="s">
        <v>10</v>
      </c>
      <c r="U2" s="82" t="s">
        <v>44</v>
      </c>
    </row>
    <row r="3" spans="1:21" ht="12.75">
      <c r="A3" s="83"/>
      <c r="B3" s="114"/>
      <c r="C3" s="83"/>
      <c r="D3" s="83"/>
      <c r="E3" s="120"/>
      <c r="F3" s="120"/>
      <c r="G3" s="83"/>
      <c r="H3" s="114"/>
      <c r="I3" s="83"/>
      <c r="J3" s="2" t="s">
        <v>11</v>
      </c>
      <c r="K3" s="2" t="s">
        <v>12</v>
      </c>
      <c r="L3" s="2" t="s">
        <v>38</v>
      </c>
      <c r="M3" s="83"/>
      <c r="N3" s="83"/>
      <c r="O3" s="83"/>
      <c r="P3" s="83"/>
      <c r="Q3" s="83"/>
      <c r="R3" s="83"/>
      <c r="S3" s="83"/>
      <c r="T3" s="83"/>
      <c r="U3" s="83"/>
    </row>
    <row r="4" spans="1:21" ht="11.25" customHeight="1">
      <c r="A4" s="116"/>
      <c r="B4" s="117"/>
      <c r="C4" s="117"/>
      <c r="D4" s="118"/>
      <c r="E4" s="43" t="s">
        <v>7</v>
      </c>
      <c r="F4" s="43" t="s">
        <v>56</v>
      </c>
      <c r="G4" s="116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8"/>
    </row>
    <row r="5" spans="1:21" ht="12.75">
      <c r="A5" s="2" t="s">
        <v>70</v>
      </c>
      <c r="B5" s="7" t="s">
        <v>15</v>
      </c>
      <c r="C5" s="6">
        <v>13</v>
      </c>
      <c r="D5" s="15" t="s">
        <v>52</v>
      </c>
      <c r="E5" s="44" t="s">
        <v>54</v>
      </c>
      <c r="F5" s="44" t="s">
        <v>19</v>
      </c>
      <c r="G5" s="15" t="s">
        <v>19</v>
      </c>
      <c r="H5" s="15" t="s">
        <v>62</v>
      </c>
      <c r="I5" s="15" t="s">
        <v>25</v>
      </c>
      <c r="J5" s="6">
        <v>7</v>
      </c>
      <c r="K5" s="6">
        <v>1</v>
      </c>
      <c r="L5" s="6">
        <v>8</v>
      </c>
      <c r="M5" s="6">
        <v>3</v>
      </c>
      <c r="N5" s="6">
        <v>3</v>
      </c>
      <c r="O5" s="6">
        <v>1</v>
      </c>
      <c r="P5" s="6" t="s">
        <v>43</v>
      </c>
      <c r="Q5" s="6">
        <v>5</v>
      </c>
      <c r="R5" s="6">
        <v>3</v>
      </c>
      <c r="S5" s="6">
        <v>36</v>
      </c>
      <c r="T5" s="6">
        <v>18</v>
      </c>
      <c r="U5" s="21" t="s">
        <v>45</v>
      </c>
    </row>
    <row r="6" spans="1:21" ht="12.75">
      <c r="A6" s="2" t="s">
        <v>71</v>
      </c>
      <c r="B6" s="4" t="s">
        <v>15</v>
      </c>
      <c r="C6" s="6">
        <v>2</v>
      </c>
      <c r="D6" s="18" t="s">
        <v>26</v>
      </c>
      <c r="E6" s="45" t="s">
        <v>26</v>
      </c>
      <c r="F6" s="45" t="s">
        <v>43</v>
      </c>
      <c r="G6" s="18" t="s">
        <v>19</v>
      </c>
      <c r="H6" s="18" t="s">
        <v>106</v>
      </c>
      <c r="I6" s="18" t="s">
        <v>43</v>
      </c>
      <c r="J6" s="30">
        <v>4</v>
      </c>
      <c r="K6" s="7" t="s">
        <v>43</v>
      </c>
      <c r="L6" s="7">
        <v>4</v>
      </c>
      <c r="M6" s="7">
        <v>1</v>
      </c>
      <c r="N6" s="7">
        <v>1</v>
      </c>
      <c r="O6" s="7">
        <v>1</v>
      </c>
      <c r="P6" s="7" t="s">
        <v>43</v>
      </c>
      <c r="Q6" s="7" t="s">
        <v>43</v>
      </c>
      <c r="R6" s="7">
        <v>1</v>
      </c>
      <c r="S6" s="66">
        <v>22</v>
      </c>
      <c r="T6" s="65">
        <v>2</v>
      </c>
      <c r="U6" s="22" t="s">
        <v>103</v>
      </c>
    </row>
    <row r="7" spans="1:21" ht="12.75">
      <c r="A7" s="2" t="s">
        <v>72</v>
      </c>
      <c r="B7" s="4" t="s">
        <v>15</v>
      </c>
      <c r="C7" s="6">
        <v>8</v>
      </c>
      <c r="D7" s="18" t="s">
        <v>20</v>
      </c>
      <c r="E7" s="45" t="s">
        <v>31</v>
      </c>
      <c r="F7" s="45" t="s">
        <v>19</v>
      </c>
      <c r="G7" s="18" t="s">
        <v>16</v>
      </c>
      <c r="H7" s="18" t="s">
        <v>116</v>
      </c>
      <c r="I7" s="18" t="s">
        <v>107</v>
      </c>
      <c r="J7" s="30">
        <v>4</v>
      </c>
      <c r="K7" s="7">
        <v>1</v>
      </c>
      <c r="L7" s="7">
        <v>5</v>
      </c>
      <c r="M7" s="7">
        <v>2</v>
      </c>
      <c r="N7" s="7">
        <v>3</v>
      </c>
      <c r="O7" s="7">
        <v>5</v>
      </c>
      <c r="P7" s="7" t="s">
        <v>43</v>
      </c>
      <c r="Q7" s="7">
        <v>5</v>
      </c>
      <c r="R7" s="7">
        <v>2</v>
      </c>
      <c r="S7" s="66">
        <v>38</v>
      </c>
      <c r="T7" s="65">
        <v>9</v>
      </c>
      <c r="U7" s="21" t="s">
        <v>45</v>
      </c>
    </row>
    <row r="8" spans="1:21" ht="12.75" customHeight="1">
      <c r="A8" s="3" t="s">
        <v>73</v>
      </c>
      <c r="B8" s="4" t="s">
        <v>15</v>
      </c>
      <c r="C8" s="6">
        <v>2</v>
      </c>
      <c r="D8" s="18" t="s">
        <v>23</v>
      </c>
      <c r="E8" s="45" t="s">
        <v>16</v>
      </c>
      <c r="F8" s="45" t="s">
        <v>13</v>
      </c>
      <c r="G8" s="18" t="s">
        <v>19</v>
      </c>
      <c r="H8" s="18" t="s">
        <v>26</v>
      </c>
      <c r="I8" s="18" t="s">
        <v>16</v>
      </c>
      <c r="J8" s="30">
        <v>1</v>
      </c>
      <c r="K8" s="7">
        <v>2</v>
      </c>
      <c r="L8" s="7">
        <v>3</v>
      </c>
      <c r="M8" s="7">
        <v>5</v>
      </c>
      <c r="N8" s="7">
        <v>2</v>
      </c>
      <c r="O8" s="7" t="s">
        <v>43</v>
      </c>
      <c r="P8" s="7" t="s">
        <v>43</v>
      </c>
      <c r="Q8" s="7">
        <v>4</v>
      </c>
      <c r="R8" s="7" t="s">
        <v>43</v>
      </c>
      <c r="S8" s="66">
        <v>27</v>
      </c>
      <c r="T8" s="65">
        <v>2</v>
      </c>
      <c r="U8" s="22" t="s">
        <v>103</v>
      </c>
    </row>
    <row r="9" spans="1:21" ht="12.75">
      <c r="A9" s="2" t="s">
        <v>74</v>
      </c>
      <c r="B9" s="4" t="s">
        <v>15</v>
      </c>
      <c r="C9" s="6">
        <v>7</v>
      </c>
      <c r="D9" s="18" t="s">
        <v>24</v>
      </c>
      <c r="E9" s="45" t="s">
        <v>24</v>
      </c>
      <c r="F9" s="45" t="s">
        <v>43</v>
      </c>
      <c r="G9" s="18" t="s">
        <v>27</v>
      </c>
      <c r="H9" s="18" t="s">
        <v>120</v>
      </c>
      <c r="I9" s="18" t="s">
        <v>14</v>
      </c>
      <c r="J9" s="30">
        <v>2</v>
      </c>
      <c r="K9" s="7" t="s">
        <v>43</v>
      </c>
      <c r="L9" s="7">
        <v>2</v>
      </c>
      <c r="M9" s="7">
        <v>5</v>
      </c>
      <c r="N9" s="7">
        <v>1</v>
      </c>
      <c r="O9" s="7">
        <v>3</v>
      </c>
      <c r="P9" s="7" t="s">
        <v>43</v>
      </c>
      <c r="Q9" s="7">
        <v>4</v>
      </c>
      <c r="R9" s="7">
        <v>2</v>
      </c>
      <c r="S9" s="66">
        <v>32</v>
      </c>
      <c r="T9" s="65">
        <v>10</v>
      </c>
      <c r="U9" s="21" t="s">
        <v>45</v>
      </c>
    </row>
    <row r="10" spans="1:21" ht="12.75">
      <c r="A10" s="2" t="s">
        <v>75</v>
      </c>
      <c r="B10" s="4" t="s">
        <v>15</v>
      </c>
      <c r="C10" s="6">
        <v>0</v>
      </c>
      <c r="D10" s="18" t="s">
        <v>16</v>
      </c>
      <c r="E10" s="45" t="s">
        <v>16</v>
      </c>
      <c r="F10" s="45" t="s">
        <v>43</v>
      </c>
      <c r="G10" s="18" t="s">
        <v>19</v>
      </c>
      <c r="H10" s="18" t="s">
        <v>27</v>
      </c>
      <c r="I10" s="18" t="s">
        <v>43</v>
      </c>
      <c r="J10" s="30">
        <v>1</v>
      </c>
      <c r="K10" s="7" t="s">
        <v>43</v>
      </c>
      <c r="L10" s="7">
        <v>1</v>
      </c>
      <c r="M10" s="7">
        <v>3</v>
      </c>
      <c r="N10" s="7">
        <v>1</v>
      </c>
      <c r="O10" s="7">
        <v>2</v>
      </c>
      <c r="P10" s="7" t="s">
        <v>43</v>
      </c>
      <c r="Q10" s="7">
        <v>2</v>
      </c>
      <c r="R10" s="7">
        <v>1</v>
      </c>
      <c r="S10" s="66">
        <v>22</v>
      </c>
      <c r="T10" s="65">
        <v>2</v>
      </c>
      <c r="U10" s="21" t="s">
        <v>45</v>
      </c>
    </row>
    <row r="11" spans="1:21" ht="12.75">
      <c r="A11" s="2" t="s">
        <v>76</v>
      </c>
      <c r="B11" s="4" t="s">
        <v>15</v>
      </c>
      <c r="C11" s="6">
        <v>10</v>
      </c>
      <c r="D11" s="18" t="s">
        <v>24</v>
      </c>
      <c r="E11" s="45" t="s">
        <v>24</v>
      </c>
      <c r="F11" s="45" t="s">
        <v>43</v>
      </c>
      <c r="G11" s="18" t="s">
        <v>13</v>
      </c>
      <c r="H11" s="18" t="s">
        <v>20</v>
      </c>
      <c r="I11" s="18" t="s">
        <v>21</v>
      </c>
      <c r="J11" s="30">
        <v>7</v>
      </c>
      <c r="K11" s="7">
        <v>2</v>
      </c>
      <c r="L11" s="7">
        <v>9</v>
      </c>
      <c r="M11" s="7">
        <v>2</v>
      </c>
      <c r="N11" s="7">
        <v>5</v>
      </c>
      <c r="O11" s="7">
        <v>3</v>
      </c>
      <c r="P11" s="7">
        <v>1</v>
      </c>
      <c r="Q11" s="7">
        <v>4</v>
      </c>
      <c r="R11" s="7">
        <v>2</v>
      </c>
      <c r="S11" s="66">
        <v>28</v>
      </c>
      <c r="T11" s="65">
        <v>18</v>
      </c>
      <c r="U11" s="21" t="s">
        <v>45</v>
      </c>
    </row>
    <row r="12" spans="1:21" ht="12.75">
      <c r="A12" s="2" t="s">
        <v>77</v>
      </c>
      <c r="B12" s="76"/>
      <c r="C12" s="76"/>
      <c r="D12" s="77"/>
      <c r="E12" s="78"/>
      <c r="F12" s="78"/>
      <c r="G12" s="77"/>
      <c r="H12" s="77"/>
      <c r="I12" s="77"/>
      <c r="J12" s="76"/>
      <c r="K12" s="76"/>
      <c r="L12" s="79"/>
      <c r="M12" s="76"/>
      <c r="N12" s="76"/>
      <c r="O12" s="76"/>
      <c r="P12" s="76"/>
      <c r="Q12" s="76"/>
      <c r="R12" s="76"/>
      <c r="S12" s="76"/>
      <c r="T12" s="76"/>
      <c r="U12" s="80"/>
    </row>
    <row r="13" spans="1:21" ht="12.75">
      <c r="A13" s="2" t="s">
        <v>78</v>
      </c>
      <c r="B13" s="4" t="s">
        <v>15</v>
      </c>
      <c r="C13" s="6">
        <v>13</v>
      </c>
      <c r="D13" s="18" t="s">
        <v>115</v>
      </c>
      <c r="E13" s="45" t="s">
        <v>115</v>
      </c>
      <c r="F13" s="45" t="s">
        <v>43</v>
      </c>
      <c r="G13" s="18" t="s">
        <v>14</v>
      </c>
      <c r="H13" s="18" t="s">
        <v>108</v>
      </c>
      <c r="I13" s="18" t="s">
        <v>43</v>
      </c>
      <c r="J13" s="30">
        <v>4</v>
      </c>
      <c r="K13" s="7">
        <v>1</v>
      </c>
      <c r="L13" s="7">
        <v>5</v>
      </c>
      <c r="M13" s="7">
        <v>4</v>
      </c>
      <c r="N13" s="7">
        <v>4</v>
      </c>
      <c r="O13" s="7">
        <v>3</v>
      </c>
      <c r="P13" s="7" t="s">
        <v>43</v>
      </c>
      <c r="Q13" s="7">
        <v>2</v>
      </c>
      <c r="R13" s="7" t="s">
        <v>43</v>
      </c>
      <c r="S13" s="75">
        <v>39</v>
      </c>
      <c r="T13" s="65">
        <v>14</v>
      </c>
      <c r="U13" s="21" t="s">
        <v>45</v>
      </c>
    </row>
    <row r="14" spans="1:21" ht="12.75">
      <c r="A14" s="2" t="s">
        <v>79</v>
      </c>
      <c r="B14" s="4" t="s">
        <v>15</v>
      </c>
      <c r="C14" s="6">
        <v>17</v>
      </c>
      <c r="D14" s="18" t="s">
        <v>134</v>
      </c>
      <c r="E14" s="45" t="s">
        <v>134</v>
      </c>
      <c r="F14" s="45" t="s">
        <v>43</v>
      </c>
      <c r="G14" s="18" t="s">
        <v>104</v>
      </c>
      <c r="H14" s="18" t="s">
        <v>133</v>
      </c>
      <c r="I14" s="18" t="s">
        <v>24</v>
      </c>
      <c r="J14" s="30">
        <v>4</v>
      </c>
      <c r="K14" s="7" t="s">
        <v>43</v>
      </c>
      <c r="L14" s="7">
        <v>4</v>
      </c>
      <c r="M14" s="7">
        <v>1</v>
      </c>
      <c r="N14" s="7">
        <v>4</v>
      </c>
      <c r="O14" s="7">
        <v>1</v>
      </c>
      <c r="P14" s="7" t="s">
        <v>43</v>
      </c>
      <c r="Q14" s="7">
        <v>6</v>
      </c>
      <c r="R14" s="7" t="s">
        <v>43</v>
      </c>
      <c r="S14" s="66">
        <v>36</v>
      </c>
      <c r="T14" s="65">
        <v>17</v>
      </c>
      <c r="U14" s="21" t="s">
        <v>45</v>
      </c>
    </row>
    <row r="15" spans="1:21" ht="12.75" customHeight="1">
      <c r="A15" s="3" t="s">
        <v>80</v>
      </c>
      <c r="B15" s="4" t="s">
        <v>15</v>
      </c>
      <c r="C15" s="6">
        <v>7</v>
      </c>
      <c r="D15" s="18" t="s">
        <v>17</v>
      </c>
      <c r="E15" s="45" t="s">
        <v>17</v>
      </c>
      <c r="F15" s="45" t="s">
        <v>43</v>
      </c>
      <c r="G15" s="18" t="s">
        <v>13</v>
      </c>
      <c r="H15" s="18" t="s">
        <v>24</v>
      </c>
      <c r="I15" s="18" t="s">
        <v>43</v>
      </c>
      <c r="J15" s="30" t="s">
        <v>43</v>
      </c>
      <c r="K15" s="7">
        <v>1</v>
      </c>
      <c r="L15" s="7">
        <v>1</v>
      </c>
      <c r="M15" s="7">
        <v>3</v>
      </c>
      <c r="N15" s="7">
        <v>3</v>
      </c>
      <c r="O15" s="7">
        <v>2</v>
      </c>
      <c r="P15" s="7" t="s">
        <v>43</v>
      </c>
      <c r="Q15" s="7">
        <v>3</v>
      </c>
      <c r="R15" s="7">
        <v>5</v>
      </c>
      <c r="S15" s="66">
        <v>23</v>
      </c>
      <c r="T15" s="65">
        <v>9</v>
      </c>
      <c r="U15" s="21" t="s">
        <v>45</v>
      </c>
    </row>
    <row r="16" spans="1:21" ht="12.75">
      <c r="A16" s="2" t="s">
        <v>81</v>
      </c>
      <c r="B16" s="4" t="s">
        <v>15</v>
      </c>
      <c r="C16" s="6">
        <v>3</v>
      </c>
      <c r="D16" s="18" t="s">
        <v>23</v>
      </c>
      <c r="E16" s="45" t="s">
        <v>14</v>
      </c>
      <c r="F16" s="45" t="s">
        <v>19</v>
      </c>
      <c r="G16" s="18" t="s">
        <v>16</v>
      </c>
      <c r="H16" s="18" t="s">
        <v>106</v>
      </c>
      <c r="I16" s="18" t="s">
        <v>13</v>
      </c>
      <c r="J16" s="30">
        <v>3</v>
      </c>
      <c r="K16" s="7" t="s">
        <v>43</v>
      </c>
      <c r="L16" s="7">
        <v>3</v>
      </c>
      <c r="M16" s="7">
        <v>3</v>
      </c>
      <c r="N16" s="7">
        <v>4</v>
      </c>
      <c r="O16" s="7">
        <v>5</v>
      </c>
      <c r="P16" s="7" t="s">
        <v>43</v>
      </c>
      <c r="Q16" s="7">
        <v>2</v>
      </c>
      <c r="R16" s="7" t="s">
        <v>43</v>
      </c>
      <c r="S16" s="66">
        <v>32</v>
      </c>
      <c r="T16" s="65">
        <v>4</v>
      </c>
      <c r="U16" s="21" t="s">
        <v>45</v>
      </c>
    </row>
    <row r="17" spans="1:21" ht="12.75">
      <c r="A17" s="2" t="s">
        <v>82</v>
      </c>
      <c r="B17" s="19"/>
      <c r="C17" s="72"/>
      <c r="D17" s="20"/>
      <c r="E17" s="52"/>
      <c r="F17" s="52"/>
      <c r="G17" s="20"/>
      <c r="H17" s="20"/>
      <c r="I17" s="20"/>
      <c r="J17" s="19"/>
      <c r="K17" s="19"/>
      <c r="L17" s="19"/>
      <c r="M17" s="72"/>
      <c r="N17" s="19"/>
      <c r="O17" s="72"/>
      <c r="P17" s="19"/>
      <c r="Q17" s="72"/>
      <c r="R17" s="72"/>
      <c r="S17" s="72"/>
      <c r="T17" s="72"/>
      <c r="U17" s="21" t="s">
        <v>45</v>
      </c>
    </row>
    <row r="18" spans="1:21" ht="12.75" customHeight="1">
      <c r="A18" s="3" t="s">
        <v>83</v>
      </c>
      <c r="B18" s="19"/>
      <c r="C18" s="72"/>
      <c r="D18" s="20"/>
      <c r="E18" s="52"/>
      <c r="F18" s="52"/>
      <c r="G18" s="20"/>
      <c r="H18" s="20"/>
      <c r="I18" s="20"/>
      <c r="J18" s="19"/>
      <c r="K18" s="19"/>
      <c r="L18" s="19"/>
      <c r="M18" s="72"/>
      <c r="N18" s="19"/>
      <c r="O18" s="72"/>
      <c r="P18" s="19"/>
      <c r="Q18" s="72"/>
      <c r="R18" s="72"/>
      <c r="S18" s="72"/>
      <c r="T18" s="72"/>
      <c r="U18" s="22" t="s">
        <v>103</v>
      </c>
    </row>
    <row r="19" spans="1:21" ht="12.75" customHeight="1">
      <c r="A19" s="3" t="s">
        <v>84</v>
      </c>
      <c r="B19" s="72"/>
      <c r="C19" s="72"/>
      <c r="D19" s="73"/>
      <c r="E19" s="52"/>
      <c r="F19" s="52"/>
      <c r="G19" s="73"/>
      <c r="H19" s="73"/>
      <c r="I19" s="73"/>
      <c r="J19" s="72"/>
      <c r="K19" s="72"/>
      <c r="L19" s="19"/>
      <c r="M19" s="72"/>
      <c r="N19" s="72"/>
      <c r="O19" s="72"/>
      <c r="P19" s="72"/>
      <c r="Q19" s="72"/>
      <c r="R19" s="72"/>
      <c r="S19" s="72"/>
      <c r="T19" s="72"/>
      <c r="U19" s="22" t="s">
        <v>103</v>
      </c>
    </row>
    <row r="20" spans="1:21" ht="12.75">
      <c r="A20" s="2" t="s">
        <v>85</v>
      </c>
      <c r="B20" s="4"/>
      <c r="C20" s="6">
        <v>10</v>
      </c>
      <c r="D20" s="18" t="s">
        <v>127</v>
      </c>
      <c r="E20" s="45" t="s">
        <v>42</v>
      </c>
      <c r="F20" s="45" t="s">
        <v>23</v>
      </c>
      <c r="G20" s="18" t="s">
        <v>16</v>
      </c>
      <c r="H20" s="18" t="s">
        <v>131</v>
      </c>
      <c r="I20" s="18" t="s">
        <v>104</v>
      </c>
      <c r="J20" s="30">
        <v>1</v>
      </c>
      <c r="K20" s="7">
        <v>3</v>
      </c>
      <c r="L20" s="7">
        <v>4</v>
      </c>
      <c r="M20" s="7">
        <v>2</v>
      </c>
      <c r="N20" s="7" t="s">
        <v>43</v>
      </c>
      <c r="O20" s="7">
        <v>1</v>
      </c>
      <c r="P20" s="7" t="s">
        <v>43</v>
      </c>
      <c r="Q20" s="7">
        <v>2</v>
      </c>
      <c r="R20" s="7">
        <v>1</v>
      </c>
      <c r="S20" s="66">
        <v>23</v>
      </c>
      <c r="T20" s="65">
        <v>11</v>
      </c>
      <c r="U20" s="21" t="s">
        <v>45</v>
      </c>
    </row>
    <row r="21" spans="1:21" ht="12.75">
      <c r="A21" s="2" t="s">
        <v>86</v>
      </c>
      <c r="B21" s="4" t="s">
        <v>15</v>
      </c>
      <c r="C21" s="6">
        <v>2</v>
      </c>
      <c r="D21" s="18" t="s">
        <v>23</v>
      </c>
      <c r="E21" s="45" t="s">
        <v>14</v>
      </c>
      <c r="F21" s="45" t="s">
        <v>19</v>
      </c>
      <c r="G21" s="18" t="s">
        <v>19</v>
      </c>
      <c r="H21" s="18" t="s">
        <v>26</v>
      </c>
      <c r="I21" s="18" t="s">
        <v>43</v>
      </c>
      <c r="J21" s="30">
        <v>3</v>
      </c>
      <c r="K21" s="7" t="s">
        <v>43</v>
      </c>
      <c r="L21" s="7">
        <v>3</v>
      </c>
      <c r="M21" s="7">
        <v>4</v>
      </c>
      <c r="N21" s="7">
        <v>2</v>
      </c>
      <c r="O21" s="7" t="s">
        <v>43</v>
      </c>
      <c r="P21" s="7" t="s">
        <v>43</v>
      </c>
      <c r="Q21" s="7">
        <v>2</v>
      </c>
      <c r="R21" s="7">
        <v>2</v>
      </c>
      <c r="S21" s="66">
        <v>23</v>
      </c>
      <c r="T21" s="65">
        <v>3</v>
      </c>
      <c r="U21" s="22" t="s">
        <v>103</v>
      </c>
    </row>
    <row r="22" spans="1:21" ht="12.75">
      <c r="A22" s="2" t="s">
        <v>87</v>
      </c>
      <c r="B22" s="4" t="s">
        <v>15</v>
      </c>
      <c r="C22" s="6">
        <v>0</v>
      </c>
      <c r="D22" s="18" t="s">
        <v>19</v>
      </c>
      <c r="E22" s="45" t="s">
        <v>19</v>
      </c>
      <c r="F22" s="45" t="s">
        <v>43</v>
      </c>
      <c r="G22" s="18" t="s">
        <v>27</v>
      </c>
      <c r="H22" s="18" t="s">
        <v>107</v>
      </c>
      <c r="I22" s="18" t="s">
        <v>43</v>
      </c>
      <c r="J22" s="30">
        <v>1</v>
      </c>
      <c r="K22" s="7" t="s">
        <v>43</v>
      </c>
      <c r="L22" s="7">
        <v>1</v>
      </c>
      <c r="M22" s="7">
        <v>3</v>
      </c>
      <c r="N22" s="7">
        <v>2</v>
      </c>
      <c r="O22" s="7">
        <v>2</v>
      </c>
      <c r="P22" s="7" t="s">
        <v>43</v>
      </c>
      <c r="Q22" s="7">
        <v>2</v>
      </c>
      <c r="R22" s="7">
        <v>2</v>
      </c>
      <c r="S22" s="66">
        <v>16</v>
      </c>
      <c r="T22" s="65">
        <v>0</v>
      </c>
      <c r="U22" s="21" t="s">
        <v>45</v>
      </c>
    </row>
    <row r="23" spans="1:21" ht="12.75">
      <c r="A23" s="2" t="s">
        <v>88</v>
      </c>
      <c r="B23" s="72"/>
      <c r="C23" s="72"/>
      <c r="D23" s="73"/>
      <c r="E23" s="52"/>
      <c r="F23" s="52"/>
      <c r="G23" s="73"/>
      <c r="H23" s="73"/>
      <c r="I23" s="73"/>
      <c r="J23" s="72"/>
      <c r="K23" s="72"/>
      <c r="L23" s="19"/>
      <c r="M23" s="72"/>
      <c r="N23" s="72"/>
      <c r="O23" s="72"/>
      <c r="P23" s="72"/>
      <c r="Q23" s="72"/>
      <c r="R23" s="72"/>
      <c r="S23" s="72"/>
      <c r="T23" s="72"/>
      <c r="U23" s="21" t="s">
        <v>45</v>
      </c>
    </row>
    <row r="24" spans="1:21" ht="12.75">
      <c r="A24" s="2" t="s">
        <v>89</v>
      </c>
      <c r="B24" s="72"/>
      <c r="C24" s="72"/>
      <c r="D24" s="73"/>
      <c r="E24" s="52"/>
      <c r="F24" s="52"/>
      <c r="G24" s="73"/>
      <c r="H24" s="73"/>
      <c r="I24" s="73"/>
      <c r="J24" s="72"/>
      <c r="K24" s="72"/>
      <c r="L24" s="19"/>
      <c r="M24" s="72"/>
      <c r="N24" s="72"/>
      <c r="O24" s="72"/>
      <c r="P24" s="72"/>
      <c r="Q24" s="72"/>
      <c r="R24" s="72"/>
      <c r="S24" s="72"/>
      <c r="T24" s="72"/>
      <c r="U24" s="21" t="s">
        <v>45</v>
      </c>
    </row>
    <row r="25" spans="1:21" ht="12.75">
      <c r="A25" s="2" t="s">
        <v>90</v>
      </c>
      <c r="B25" s="76"/>
      <c r="C25" s="76"/>
      <c r="D25" s="77"/>
      <c r="E25" s="78"/>
      <c r="F25" s="78"/>
      <c r="G25" s="77"/>
      <c r="H25" s="77"/>
      <c r="I25" s="77"/>
      <c r="J25" s="76"/>
      <c r="K25" s="76"/>
      <c r="L25" s="79"/>
      <c r="M25" s="76"/>
      <c r="N25" s="76"/>
      <c r="O25" s="76"/>
      <c r="P25" s="76"/>
      <c r="Q25" s="76"/>
      <c r="R25" s="76"/>
      <c r="S25" s="76"/>
      <c r="T25" s="76"/>
      <c r="U25" s="80"/>
    </row>
    <row r="26" spans="1:21" ht="12.75">
      <c r="A26" s="8" t="s">
        <v>91</v>
      </c>
      <c r="B26" s="72"/>
      <c r="C26" s="72"/>
      <c r="D26" s="73"/>
      <c r="E26" s="52"/>
      <c r="F26" s="52"/>
      <c r="G26" s="73"/>
      <c r="H26" s="73"/>
      <c r="I26" s="73"/>
      <c r="J26" s="72"/>
      <c r="K26" s="72"/>
      <c r="L26" s="19"/>
      <c r="M26" s="72"/>
      <c r="N26" s="72"/>
      <c r="O26" s="72"/>
      <c r="P26" s="72"/>
      <c r="Q26" s="72"/>
      <c r="R26" s="72"/>
      <c r="S26" s="72"/>
      <c r="T26" s="72"/>
      <c r="U26" s="21" t="s">
        <v>45</v>
      </c>
    </row>
    <row r="27" spans="1:21" ht="12.75">
      <c r="A27" s="8" t="s">
        <v>92</v>
      </c>
      <c r="B27" s="72"/>
      <c r="C27" s="72"/>
      <c r="D27" s="73"/>
      <c r="E27" s="52"/>
      <c r="F27" s="52"/>
      <c r="G27" s="73"/>
      <c r="H27" s="73"/>
      <c r="I27" s="73"/>
      <c r="J27" s="72"/>
      <c r="K27" s="72"/>
      <c r="L27" s="19"/>
      <c r="M27" s="72"/>
      <c r="N27" s="72"/>
      <c r="O27" s="72"/>
      <c r="P27" s="72"/>
      <c r="Q27" s="72"/>
      <c r="R27" s="72"/>
      <c r="S27" s="72"/>
      <c r="T27" s="72"/>
      <c r="U27" s="21" t="s">
        <v>45</v>
      </c>
    </row>
    <row r="28" spans="1:21" ht="12.75">
      <c r="A28" s="8" t="s">
        <v>93</v>
      </c>
      <c r="B28" s="72"/>
      <c r="C28" s="72"/>
      <c r="D28" s="73"/>
      <c r="E28" s="52"/>
      <c r="F28" s="52"/>
      <c r="G28" s="73"/>
      <c r="H28" s="73"/>
      <c r="I28" s="73"/>
      <c r="J28" s="72"/>
      <c r="K28" s="72"/>
      <c r="L28" s="19"/>
      <c r="M28" s="72"/>
      <c r="N28" s="72"/>
      <c r="O28" s="72"/>
      <c r="P28" s="72"/>
      <c r="Q28" s="72"/>
      <c r="R28" s="72"/>
      <c r="S28" s="72"/>
      <c r="T28" s="72"/>
      <c r="U28" s="22" t="s">
        <v>103</v>
      </c>
    </row>
    <row r="29" spans="1:21" ht="12.75">
      <c r="A29" s="8" t="s">
        <v>94</v>
      </c>
      <c r="B29" s="72"/>
      <c r="C29" s="72"/>
      <c r="D29" s="73"/>
      <c r="E29" s="52"/>
      <c r="F29" s="52"/>
      <c r="G29" s="73"/>
      <c r="H29" s="73"/>
      <c r="I29" s="73"/>
      <c r="J29" s="72"/>
      <c r="K29" s="72"/>
      <c r="L29" s="19"/>
      <c r="M29" s="72"/>
      <c r="N29" s="72"/>
      <c r="O29" s="72"/>
      <c r="P29" s="72"/>
      <c r="Q29" s="72"/>
      <c r="R29" s="72"/>
      <c r="S29" s="72"/>
      <c r="T29" s="72"/>
      <c r="U29" s="21" t="s">
        <v>45</v>
      </c>
    </row>
    <row r="30" spans="1:21" ht="13.5" thickBot="1">
      <c r="A30" s="8" t="s">
        <v>95</v>
      </c>
      <c r="B30" s="72"/>
      <c r="C30" s="72"/>
      <c r="D30" s="73"/>
      <c r="E30" s="52"/>
      <c r="F30" s="52"/>
      <c r="G30" s="73"/>
      <c r="H30" s="73"/>
      <c r="I30" s="73"/>
      <c r="J30" s="72"/>
      <c r="K30" s="72"/>
      <c r="L30" s="19"/>
      <c r="M30" s="72"/>
      <c r="N30" s="72"/>
      <c r="O30" s="72"/>
      <c r="P30" s="72"/>
      <c r="Q30" s="72"/>
      <c r="R30" s="72"/>
      <c r="S30" s="72"/>
      <c r="T30" s="72"/>
      <c r="U30" s="21" t="s">
        <v>45</v>
      </c>
    </row>
    <row r="31" spans="1:20" ht="12.75">
      <c r="A31" s="11" t="s">
        <v>28</v>
      </c>
      <c r="B31" s="12"/>
      <c r="C31" s="13">
        <f>SUM(C5:C30)</f>
        <v>94</v>
      </c>
      <c r="D31" s="14" t="s">
        <v>173</v>
      </c>
      <c r="E31" s="14" t="s">
        <v>174</v>
      </c>
      <c r="F31" s="14" t="s">
        <v>171</v>
      </c>
      <c r="G31" s="14" t="s">
        <v>175</v>
      </c>
      <c r="H31" s="14" t="s">
        <v>176</v>
      </c>
      <c r="I31" s="14" t="s">
        <v>170</v>
      </c>
      <c r="J31" s="13">
        <f aca="true" t="shared" si="0" ref="J31:T31">SUM(J5:J30)</f>
        <v>42</v>
      </c>
      <c r="K31" s="13">
        <f t="shared" si="0"/>
        <v>11</v>
      </c>
      <c r="L31" s="13">
        <f t="shared" si="0"/>
        <v>53</v>
      </c>
      <c r="M31" s="13">
        <f t="shared" si="0"/>
        <v>41</v>
      </c>
      <c r="N31" s="13">
        <f t="shared" si="0"/>
        <v>35</v>
      </c>
      <c r="O31" s="13">
        <f t="shared" si="0"/>
        <v>29</v>
      </c>
      <c r="P31" s="13">
        <f t="shared" si="0"/>
        <v>1</v>
      </c>
      <c r="Q31" s="13">
        <f t="shared" si="0"/>
        <v>43</v>
      </c>
      <c r="R31" s="13">
        <f t="shared" si="0"/>
        <v>21</v>
      </c>
      <c r="S31" s="13">
        <f t="shared" si="0"/>
        <v>397</v>
      </c>
      <c r="T31" s="13">
        <f t="shared" si="0"/>
        <v>119</v>
      </c>
    </row>
    <row r="32" spans="1:20" ht="12.75">
      <c r="A32" s="9" t="s">
        <v>29</v>
      </c>
      <c r="B32" s="10"/>
      <c r="C32" s="16">
        <f>C31/$B$34</f>
        <v>6.714285714285714</v>
      </c>
      <c r="D32" s="17">
        <f>34/63</f>
        <v>0.5396825396825397</v>
      </c>
      <c r="E32" s="46">
        <f>32/53</f>
        <v>0.6037735849056604</v>
      </c>
      <c r="F32" s="46">
        <f>2/10</f>
        <v>0.2</v>
      </c>
      <c r="G32" s="17">
        <f>5/27</f>
        <v>0.18518518518518517</v>
      </c>
      <c r="H32" s="17">
        <f>39/90</f>
        <v>0.43333333333333335</v>
      </c>
      <c r="I32" s="17">
        <f>11/24</f>
        <v>0.4583333333333333</v>
      </c>
      <c r="J32" s="16">
        <f aca="true" t="shared" si="1" ref="J32:R32">J31/$B$34</f>
        <v>3</v>
      </c>
      <c r="K32" s="16">
        <f t="shared" si="1"/>
        <v>0.7857142857142857</v>
      </c>
      <c r="L32" s="16">
        <f t="shared" si="1"/>
        <v>3.7857142857142856</v>
      </c>
      <c r="M32" s="16">
        <f t="shared" si="1"/>
        <v>2.9285714285714284</v>
      </c>
      <c r="N32" s="16">
        <f t="shared" si="1"/>
        <v>2.5</v>
      </c>
      <c r="O32" s="16">
        <f t="shared" si="1"/>
        <v>2.0714285714285716</v>
      </c>
      <c r="P32" s="16">
        <f t="shared" si="1"/>
        <v>0.07142857142857142</v>
      </c>
      <c r="Q32" s="16">
        <f t="shared" si="1"/>
        <v>3.0714285714285716</v>
      </c>
      <c r="R32" s="16">
        <f t="shared" si="1"/>
        <v>1.5</v>
      </c>
      <c r="S32" s="16">
        <f>S31/$B$34</f>
        <v>28.357142857142858</v>
      </c>
      <c r="T32" s="16">
        <f>T31/$B$34</f>
        <v>8.5</v>
      </c>
    </row>
    <row r="34" spans="1:2" ht="12.75">
      <c r="A34" s="5" t="s">
        <v>30</v>
      </c>
      <c r="B34" s="64">
        <v>14</v>
      </c>
    </row>
  </sheetData>
  <sheetProtection/>
  <mergeCells count="22">
    <mergeCell ref="U2:U3"/>
    <mergeCell ref="H2:H3"/>
    <mergeCell ref="I2:I3"/>
    <mergeCell ref="S2:S3"/>
    <mergeCell ref="F2:F3"/>
    <mergeCell ref="T2:T3"/>
    <mergeCell ref="E2:E3"/>
    <mergeCell ref="O2:O3"/>
    <mergeCell ref="P2:P3"/>
    <mergeCell ref="Q2:Q3"/>
    <mergeCell ref="G2:G3"/>
    <mergeCell ref="R2:R3"/>
    <mergeCell ref="A1:T1"/>
    <mergeCell ref="A2:A3"/>
    <mergeCell ref="B2:B3"/>
    <mergeCell ref="C2:C3"/>
    <mergeCell ref="D2:D3"/>
    <mergeCell ref="A4:D4"/>
    <mergeCell ref="G4:U4"/>
    <mergeCell ref="J2:L2"/>
    <mergeCell ref="M2:M3"/>
    <mergeCell ref="N2:N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ignoredErrors>
    <ignoredError sqref="H13 I31 G3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Poulpy</cp:lastModifiedBy>
  <cp:lastPrinted>2013-01-06T19:04:57Z</cp:lastPrinted>
  <dcterms:created xsi:type="dcterms:W3CDTF">1996-10-21T11:03:58Z</dcterms:created>
  <dcterms:modified xsi:type="dcterms:W3CDTF">2014-05-18T15:09:40Z</dcterms:modified>
  <cp:category/>
  <cp:version/>
  <cp:contentType/>
  <cp:contentStatus/>
</cp:coreProperties>
</file>