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35" windowHeight="4965" tabRatio="811" activeTab="7"/>
  </bookViews>
  <sheets>
    <sheet name="Bilan annuel" sheetId="1" r:id="rId1"/>
    <sheet name="Km total et séances" sheetId="2" r:id="rId2"/>
    <sheet name="Nbre Heures" sheetId="3" r:id="rId3"/>
    <sheet name="Natation" sheetId="4" r:id="rId4"/>
    <sheet name="Cyclisme" sheetId="5" r:id="rId5"/>
    <sheet name="Course à pieds" sheetId="6" r:id="rId6"/>
    <sheet name="Bilan" sheetId="7" r:id="rId7"/>
    <sheet name="Entrainement quotidien" sheetId="8" r:id="rId8"/>
  </sheets>
  <externalReferences>
    <externalReference r:id="rId11"/>
  </externalReferences>
  <definedNames>
    <definedName name="Cyclisme">#REF!</definedName>
    <definedName name="FC_cap">'[1]Journalier'!#REF!</definedName>
    <definedName name="FC_cyclisme">#REF!</definedName>
    <definedName name="_xlnm.Print_Area" localSheetId="0">'Bilan annuel'!$A$1:$K$38</definedName>
    <definedName name="_xlnm.Print_Area" localSheetId="1">'Km total et séances'!$A$1:$L$63</definedName>
  </definedNames>
  <calcPr fullCalcOnLoad="1"/>
</workbook>
</file>

<file path=xl/comments8.xml><?xml version="1.0" encoding="utf-8"?>
<comments xmlns="http://schemas.openxmlformats.org/spreadsheetml/2006/main">
  <authors>
    <author>Mickael</author>
    <author>A fond la forme</author>
    <author>grasmumi</author>
  </authors>
  <commentList>
    <comment ref="AF3" authorId="0">
      <text>
        <r>
          <rPr>
            <b/>
            <sz val="8"/>
            <rFont val="Tahoma"/>
            <family val="0"/>
          </rPr>
          <t>Cross</t>
        </r>
        <r>
          <rPr>
            <sz val="8"/>
            <rFont val="Tahoma"/>
            <family val="0"/>
          </rPr>
          <t xml:space="preserve">
</t>
        </r>
      </text>
    </comment>
    <comment ref="AG3" authorId="0">
      <text>
        <r>
          <rPr>
            <b/>
            <sz val="8"/>
            <rFont val="Tahoma"/>
            <family val="0"/>
          </rPr>
          <t>Trail</t>
        </r>
        <r>
          <rPr>
            <sz val="8"/>
            <rFont val="Tahoma"/>
            <family val="0"/>
          </rPr>
          <t xml:space="preserve">
</t>
        </r>
      </text>
    </comment>
    <comment ref="AH3" authorId="0">
      <text>
        <r>
          <rPr>
            <b/>
            <sz val="8"/>
            <rFont val="Tahoma"/>
            <family val="0"/>
          </rPr>
          <t>Route</t>
        </r>
        <r>
          <rPr>
            <sz val="8"/>
            <rFont val="Tahoma"/>
            <family val="0"/>
          </rPr>
          <t xml:space="preserve">
</t>
        </r>
      </text>
    </comment>
    <comment ref="AI3" authorId="0">
      <text>
        <r>
          <rPr>
            <b/>
            <sz val="8"/>
            <rFont val="Tahoma"/>
            <family val="0"/>
          </rPr>
          <t>Triathlon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Nombre de séances</t>
        </r>
        <r>
          <rPr>
            <sz val="8"/>
            <rFont val="Tahoma"/>
            <family val="0"/>
          </rPr>
          <t xml:space="preserve">
</t>
        </r>
      </text>
    </comment>
    <comment ref="W3" authorId="0">
      <text>
        <r>
          <rPr>
            <b/>
            <sz val="8"/>
            <rFont val="Tahoma"/>
            <family val="0"/>
          </rPr>
          <t xml:space="preserve">Ne pas modifier
la cellule
</t>
        </r>
      </text>
    </comment>
    <comment ref="Y3" authorId="0">
      <text>
        <r>
          <rPr>
            <b/>
            <sz val="8"/>
            <rFont val="Tahoma"/>
            <family val="0"/>
          </rPr>
          <t>Ne pas modifier la cellule</t>
        </r>
      </text>
    </comment>
    <comment ref="Z3" authorId="0">
      <text>
        <r>
          <rPr>
            <b/>
            <sz val="8"/>
            <rFont val="Tahoma"/>
            <family val="0"/>
          </rPr>
          <t>Ne pas modifer la cellule</t>
        </r>
      </text>
    </comment>
    <comment ref="AC3" authorId="0">
      <text>
        <r>
          <rPr>
            <b/>
            <sz val="8"/>
            <rFont val="Tahoma"/>
            <family val="0"/>
          </rPr>
          <t>Ne pas modifier la cellule</t>
        </r>
      </text>
    </comment>
    <comment ref="AF1" authorId="0">
      <text>
        <r>
          <rPr>
            <b/>
            <sz val="8"/>
            <rFont val="Tahoma"/>
            <family val="0"/>
          </rPr>
          <t>Répartir les distances de compétitions dans les différentes disciplines</t>
        </r>
      </text>
    </comment>
    <comment ref="AL3" authorId="0">
      <text>
        <r>
          <rPr>
            <b/>
            <sz val="8"/>
            <rFont val="Tahoma"/>
            <family val="0"/>
          </rPr>
          <t xml:space="preserve">Séance de sport dérivative :
escalade, sport co, badmington, marche etc </t>
        </r>
      </text>
    </comment>
    <comment ref="AJ3" authorId="0">
      <text>
        <r>
          <rPr>
            <b/>
            <sz val="8"/>
            <rFont val="Tahoma"/>
            <family val="0"/>
          </rPr>
          <t>Compétition de vélo</t>
        </r>
      </text>
    </comment>
    <comment ref="AK3" authorId="0">
      <text>
        <r>
          <rPr>
            <b/>
            <sz val="8"/>
            <rFont val="Tahoma"/>
            <family val="0"/>
          </rPr>
          <t>Compétition natation</t>
        </r>
      </text>
    </comment>
    <comment ref="C4" authorId="0">
      <text>
        <r>
          <rPr>
            <b/>
            <sz val="8"/>
            <rFont val="Tahoma"/>
            <family val="0"/>
          </rPr>
          <t xml:space="preserve">Date à modifier
</t>
        </r>
      </text>
    </comment>
    <comment ref="M2" authorId="0">
      <text>
        <r>
          <rPr>
            <b/>
            <sz val="8"/>
            <rFont val="Tahoma"/>
            <family val="0"/>
          </rPr>
          <t>Lignes Droites ou PPG</t>
        </r>
      </text>
    </comment>
    <comment ref="H3" authorId="0">
      <text>
        <r>
          <rPr>
            <b/>
            <sz val="8"/>
            <rFont val="Tahoma"/>
            <family val="0"/>
          </rPr>
          <t>&lt; 10 km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de 10 à 14 km</t>
        </r>
      </text>
    </comment>
    <comment ref="J3" authorId="0">
      <text>
        <r>
          <rPr>
            <b/>
            <sz val="8"/>
            <rFont val="Tahoma"/>
            <family val="0"/>
          </rPr>
          <t>de 15 à 19 km</t>
        </r>
      </text>
    </comment>
    <comment ref="K3" authorId="0">
      <text>
        <r>
          <rPr>
            <b/>
            <sz val="8"/>
            <rFont val="Tahoma"/>
            <family val="0"/>
          </rPr>
          <t>de 20 à 25 km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&gt; 25 km</t>
        </r>
        <r>
          <rPr>
            <sz val="8"/>
            <rFont val="Tahoma"/>
            <family val="0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0"/>
          </rPr>
          <t>&lt; 3000 m</t>
        </r>
      </text>
    </comment>
    <comment ref="R3" authorId="0">
      <text>
        <r>
          <rPr>
            <b/>
            <sz val="8"/>
            <rFont val="Tahoma"/>
            <family val="0"/>
          </rPr>
          <t>de 3 à 5 000 m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de 5 à 15 km</t>
        </r>
      </text>
    </comment>
    <comment ref="T3" authorId="0">
      <text>
        <r>
          <rPr>
            <b/>
            <sz val="8"/>
            <rFont val="Tahoma"/>
            <family val="0"/>
          </rPr>
          <t>Semi</t>
        </r>
      </text>
    </comment>
    <comment ref="U3" authorId="0">
      <text>
        <r>
          <rPr>
            <b/>
            <sz val="8"/>
            <rFont val="Tahoma"/>
            <family val="0"/>
          </rPr>
          <t>Marathon</t>
        </r>
        <r>
          <rPr>
            <sz val="8"/>
            <rFont val="Tahoma"/>
            <family val="0"/>
          </rPr>
          <t xml:space="preserve">
</t>
        </r>
      </text>
    </comment>
    <comment ref="V3" authorId="0">
      <text>
        <r>
          <rPr>
            <b/>
            <sz val="8"/>
            <rFont val="Tahoma"/>
            <family val="0"/>
          </rPr>
          <t>Ultra</t>
        </r>
        <r>
          <rPr>
            <sz val="8"/>
            <rFont val="Tahoma"/>
            <family val="0"/>
          </rPr>
          <t xml:space="preserve">
Trail</t>
        </r>
      </text>
    </comment>
    <comment ref="AA10" authorId="0">
      <text>
        <r>
          <rPr>
            <b/>
            <sz val="8"/>
            <rFont val="Tahoma"/>
            <family val="0"/>
          </rPr>
          <t>Sortie vélo à -8°C. Seul</t>
        </r>
      </text>
    </comment>
    <comment ref="AD11" authorId="0">
      <text>
        <r>
          <rPr>
            <b/>
            <sz val="8"/>
            <rFont val="Tahoma"/>
            <family val="0"/>
          </rPr>
          <t>séries de 25 m
I=23"</t>
        </r>
      </text>
    </comment>
    <comment ref="AA4" authorId="0">
      <text>
        <r>
          <rPr>
            <b/>
            <sz val="8"/>
            <rFont val="Tahoma"/>
            <family val="0"/>
          </rPr>
          <t>Sortie difficile, vent très fort et glacial.
-4°C
Sortie faite avec Jean</t>
        </r>
      </text>
    </comment>
    <comment ref="W7" authorId="0">
      <text>
        <r>
          <rPr>
            <b/>
            <sz val="8"/>
            <rFont val="Tahoma"/>
            <family val="0"/>
          </rPr>
          <t>sortie souple sur Ige</t>
        </r>
      </text>
    </comment>
    <comment ref="AL11" authorId="0">
      <text>
        <r>
          <rPr>
            <b/>
            <sz val="8"/>
            <rFont val="Tahoma"/>
            <family val="0"/>
          </rPr>
          <t>Mickael:</t>
        </r>
        <r>
          <rPr>
            <sz val="8"/>
            <rFont val="Tahoma"/>
            <family val="0"/>
          </rPr>
          <t xml:space="preserve">
Renf muscu abdo</t>
        </r>
      </text>
    </comment>
    <comment ref="N12" authorId="0">
      <text>
        <r>
          <rPr>
            <b/>
            <sz val="8"/>
            <rFont val="Tahoma"/>
            <family val="0"/>
          </rPr>
          <t>2*6'(30"/30")
I=180 m R=100</t>
        </r>
      </text>
    </comment>
    <comment ref="AL13" authorId="0">
      <text>
        <r>
          <rPr>
            <b/>
            <sz val="8"/>
            <rFont val="Tahoma"/>
            <family val="0"/>
          </rPr>
          <t>Mickael:</t>
        </r>
        <r>
          <rPr>
            <sz val="8"/>
            <rFont val="Tahoma"/>
            <family val="0"/>
          </rPr>
          <t xml:space="preserve">
Renf muscu abdo</t>
        </r>
      </text>
    </comment>
    <comment ref="O14" authorId="0">
      <text>
        <r>
          <rPr>
            <b/>
            <sz val="8"/>
            <rFont val="Tahoma"/>
            <family val="0"/>
          </rPr>
          <t xml:space="preserve">4*5' en cotes I=1200 m
R=1'30" = 200m
</t>
        </r>
      </text>
    </comment>
    <comment ref="AD14" authorId="0">
      <text>
        <r>
          <rPr>
            <b/>
            <sz val="8"/>
            <rFont val="Tahoma"/>
            <family val="0"/>
          </rPr>
          <t>4 * 100m en 1'40"</t>
        </r>
      </text>
    </comment>
    <comment ref="AA17" authorId="0">
      <text>
        <r>
          <rPr>
            <b/>
            <sz val="8"/>
            <rFont val="Tahoma"/>
            <family val="0"/>
          </rPr>
          <t>-10°C à l'abri.
Sortie en groupe avec 1h souple à 23-25 km/h puis des plages à 35km/h.
Pb ménanique, Petit plateau saute. Sortie faite sur la plaque (52)</t>
        </r>
      </text>
    </comment>
    <comment ref="AL18" authorId="0">
      <text>
        <r>
          <rPr>
            <b/>
            <sz val="8"/>
            <rFont val="Tahoma"/>
            <family val="0"/>
          </rPr>
          <t>Mickael:</t>
        </r>
        <r>
          <rPr>
            <sz val="8"/>
            <rFont val="Tahoma"/>
            <family val="0"/>
          </rPr>
          <t xml:space="preserve">
Renf muscu abdo</t>
        </r>
      </text>
    </comment>
    <comment ref="AA20" authorId="0">
      <text>
        <r>
          <rPr>
            <b/>
            <sz val="8"/>
            <rFont val="Tahoma"/>
            <family val="0"/>
          </rPr>
          <t>HT</t>
        </r>
      </text>
    </comment>
    <comment ref="S21" authorId="0">
      <text>
        <r>
          <rPr>
            <b/>
            <sz val="8"/>
            <rFont val="Tahoma"/>
            <family val="0"/>
          </rPr>
          <t>10*500m
I=1'47"
R=1'</t>
        </r>
      </text>
    </comment>
    <comment ref="O21" authorId="0">
      <text>
        <r>
          <rPr>
            <b/>
            <sz val="8"/>
            <rFont val="Tahoma"/>
            <family val="0"/>
          </rPr>
          <t>20*cotes de 20"
Récup footing
cotes 80m</t>
        </r>
      </text>
    </comment>
    <comment ref="AD22" authorId="0">
      <text>
        <r>
          <rPr>
            <b/>
            <sz val="8"/>
            <rFont val="Tahoma"/>
            <family val="0"/>
          </rPr>
          <t>3*12*25m D30"
I=23"</t>
        </r>
      </text>
    </comment>
    <comment ref="AA24" authorId="0">
      <text>
        <r>
          <rPr>
            <b/>
            <sz val="8"/>
            <rFont val="Tahoma"/>
            <family val="0"/>
          </rPr>
          <t>seul, vent et pluie</t>
        </r>
      </text>
    </comment>
    <comment ref="P23" authorId="0">
      <text>
        <r>
          <rPr>
            <b/>
            <sz val="8"/>
            <rFont val="Tahoma"/>
            <family val="0"/>
          </rPr>
          <t>Test VMA
17,5km/h
FCMAX 182</t>
        </r>
      </text>
    </comment>
    <comment ref="P26" authorId="0">
      <text>
        <r>
          <rPr>
            <b/>
            <sz val="8"/>
            <rFont val="Tahoma"/>
            <family val="0"/>
          </rPr>
          <t>3*(4*15"/15" + 4*30"/30")
R=4'
I=80 m - 160 m
r=50m - 100 m</t>
        </r>
      </text>
    </comment>
    <comment ref="AD28" authorId="0">
      <text>
        <r>
          <rPr>
            <b/>
            <sz val="8"/>
            <rFont val="Tahoma"/>
            <family val="0"/>
          </rPr>
          <t>3*12*25m D40"
I=20"</t>
        </r>
      </text>
    </comment>
    <comment ref="S28" authorId="0">
      <text>
        <r>
          <rPr>
            <b/>
            <sz val="8"/>
            <rFont val="Tahoma"/>
            <family val="0"/>
          </rPr>
          <t>12*400m
I=1'30"
R=45"
FC : 167 soit 92% FCMAX</t>
        </r>
      </text>
    </comment>
    <comment ref="T29" authorId="0">
      <text>
        <r>
          <rPr>
            <b/>
            <sz val="8"/>
            <rFont val="Tahoma"/>
            <family val="0"/>
          </rPr>
          <t>3*8' à 3'553
FC : 161</t>
        </r>
      </text>
    </comment>
    <comment ref="P33" authorId="0">
      <text>
        <r>
          <rPr>
            <b/>
            <sz val="8"/>
            <rFont val="Tahoma"/>
            <family val="0"/>
          </rPr>
          <t>3*(6'(30/30))
R=4' 
I=900 m
I= 180 m
r=100m</t>
        </r>
      </text>
    </comment>
    <comment ref="S35" authorId="0">
      <text>
        <r>
          <rPr>
            <b/>
            <sz val="8"/>
            <rFont val="Tahoma"/>
            <family val="0"/>
          </rPr>
          <t>6**(30" vite + 1'30" soutenu + 2' souple)
I1 = 170 m
I2 = 400 m
I3= 350 m</t>
        </r>
      </text>
    </comment>
    <comment ref="T36" authorId="0">
      <text>
        <r>
          <rPr>
            <b/>
            <sz val="8"/>
            <rFont val="Tahoma"/>
            <family val="0"/>
          </rPr>
          <t>3* 9' 
I=4'
R=1'30"</t>
        </r>
      </text>
    </comment>
    <comment ref="O40" authorId="0">
      <text>
        <r>
          <rPr>
            <b/>
            <sz val="8"/>
            <rFont val="Tahoma"/>
            <family val="0"/>
          </rPr>
          <t>4*20"
4*30"</t>
        </r>
      </text>
    </comment>
    <comment ref="N42" authorId="0">
      <text>
        <r>
          <rPr>
            <b/>
            <sz val="8"/>
            <rFont val="Tahoma"/>
            <family val="0"/>
          </rPr>
          <t>7(15"+45" soutenu+2' souple)</t>
        </r>
      </text>
    </comment>
    <comment ref="T43" authorId="0">
      <text>
        <r>
          <rPr>
            <b/>
            <sz val="8"/>
            <rFont val="Tahoma"/>
            <family val="0"/>
          </rPr>
          <t>3* 6' 
I=4'
R=1'30"</t>
        </r>
      </text>
    </comment>
    <comment ref="O47" authorId="0">
      <text>
        <r>
          <rPr>
            <b/>
            <sz val="8"/>
            <rFont val="Tahoma"/>
            <family val="0"/>
          </rPr>
          <t>4* cote 30" R=1'
4* cote 40" R=1'</t>
        </r>
      </text>
    </comment>
    <comment ref="N49" authorId="0">
      <text>
        <r>
          <rPr>
            <b/>
            <sz val="8"/>
            <rFont val="Tahoma"/>
            <family val="0"/>
          </rPr>
          <t>7(30"+1'30" soutenu+2' souple)</t>
        </r>
      </text>
    </comment>
    <comment ref="O54" authorId="0">
      <text>
        <r>
          <rPr>
            <b/>
            <sz val="8"/>
            <rFont val="Tahoma"/>
            <family val="0"/>
          </rPr>
          <t>4 cotes de 15" + 4 cotes de 30" 
I=75 m
I= 150 m
R=1'
+ 10'AR  3'50"
+4 cotes de 15" + 4 cotes de 30" 
I=75 m
I= 150 m
R=1'</t>
        </r>
      </text>
    </comment>
    <comment ref="N56" authorId="0">
      <text>
        <r>
          <rPr>
            <b/>
            <sz val="8"/>
            <rFont val="Tahoma"/>
            <family val="0"/>
          </rPr>
          <t>2*(30" rapide +1'30" soutenu+2' souple + 15" rapide +1'45" soutenu+2' souple + 1' rapide +1' souple  )</t>
        </r>
      </text>
    </comment>
    <comment ref="O60" authorId="0">
      <text>
        <r>
          <rPr>
            <b/>
            <sz val="8"/>
            <rFont val="Tahoma"/>
            <family val="0"/>
          </rPr>
          <t xml:space="preserve">2 série de 
6 cotes de 30" 
I= 150 m
R=1'
+ 10'AR  3'45"
</t>
        </r>
      </text>
    </comment>
    <comment ref="S63" authorId="0">
      <text>
        <r>
          <rPr>
            <b/>
            <sz val="8"/>
            <rFont val="Tahoma"/>
            <family val="0"/>
          </rPr>
          <t>7*3'   R=1'30"
I=800m
R=230 m</t>
        </r>
      </text>
    </comment>
    <comment ref="O67" authorId="0">
      <text>
        <r>
          <rPr>
            <b/>
            <sz val="8"/>
            <rFont val="Tahoma"/>
            <family val="0"/>
          </rPr>
          <t xml:space="preserve">2 série de 
8 cotes de 20" 
I= 80 m
R=1'
+ 10'AR  3'45"
</t>
        </r>
      </text>
    </comment>
    <comment ref="S69" authorId="0">
      <text>
        <r>
          <rPr>
            <b/>
            <sz val="8"/>
            <rFont val="Tahoma"/>
            <family val="0"/>
          </rPr>
          <t>8*3'   R=1'30"
I=800m
R=250 m</t>
        </r>
      </text>
    </comment>
    <comment ref="AA72" authorId="1">
      <text>
        <r>
          <rPr>
            <b/>
            <sz val="8"/>
            <rFont val="Tahoma"/>
            <family val="0"/>
          </rPr>
          <t xml:space="preserve">Sortie en cotes, puissance sur la selle.
Vitesse sur plat et descente. Grosse séance
</t>
        </r>
      </text>
    </comment>
    <comment ref="T72" authorId="1">
      <text>
        <r>
          <rPr>
            <b/>
            <sz val="8"/>
            <rFont val="Tahoma"/>
            <family val="0"/>
          </rPr>
          <t>enchainement vélo - CAP</t>
        </r>
      </text>
    </comment>
    <comment ref="AA74" authorId="0">
      <text>
        <r>
          <rPr>
            <b/>
            <sz val="8"/>
            <rFont val="Tahoma"/>
            <family val="0"/>
          </rPr>
          <t>Enchainement 
1H HT + 15'AR CAP + 35' natation + 20'AM CAP</t>
        </r>
      </text>
    </comment>
    <comment ref="O75" authorId="0">
      <text>
        <r>
          <rPr>
            <b/>
            <sz val="8"/>
            <rFont val="Tahoma"/>
            <family val="0"/>
          </rPr>
          <t xml:space="preserve">2 série de 
6 cotes de 30" 
I= 150 m
R=1'
+ 10'AR  3'45"
</t>
        </r>
      </text>
    </comment>
    <comment ref="P77" authorId="0">
      <text>
        <r>
          <rPr>
            <b/>
            <sz val="8"/>
            <rFont val="Tahoma"/>
            <family val="0"/>
          </rPr>
          <t>3 séries de 
4 * 15" 15"
4' à 3'40" i=1100m
4' à 4'30" I=800m</t>
        </r>
      </text>
    </comment>
    <comment ref="C78" authorId="0">
      <text>
        <r>
          <rPr>
            <b/>
            <sz val="8"/>
            <rFont val="Tahoma"/>
            <family val="0"/>
          </rPr>
          <t>Visite chez l'ostéo.
Tout va bien. Faire plus d'étirements.
3 jours de repos</t>
        </r>
      </text>
    </comment>
    <comment ref="O82" authorId="0">
      <text>
        <r>
          <rPr>
            <b/>
            <sz val="8"/>
            <rFont val="Tahoma"/>
            <family val="0"/>
          </rPr>
          <t xml:space="preserve">2 série de 
8 cotes de 30" 
I= 150 m
R=1'15
+ 10'AR  3'40"
</t>
        </r>
      </text>
    </comment>
    <comment ref="AA83" authorId="0">
      <text>
        <r>
          <rPr>
            <b/>
            <sz val="8"/>
            <rFont val="Tahoma"/>
            <family val="0"/>
          </rPr>
          <t>enchainement
1h VTT + 15'AR CAP + 8 LD 100 m + 10' VTT</t>
        </r>
      </text>
    </comment>
    <comment ref="P84" authorId="0">
      <text>
        <r>
          <rPr>
            <b/>
            <sz val="8"/>
            <rFont val="Tahoma"/>
            <family val="0"/>
          </rPr>
          <t>3 séries de 
2 * 30" 30"
5' à 3'40" i=1320m
4' à 4'30" I=800m</t>
        </r>
      </text>
    </comment>
    <comment ref="O89" authorId="0">
      <text>
        <r>
          <rPr>
            <b/>
            <sz val="8"/>
            <rFont val="Tahoma"/>
            <family val="0"/>
          </rPr>
          <t xml:space="preserve">2 série de 
6 cotes de 40" 
I= 210 m
R=1'30
+ 5'AR  3'40"
</t>
        </r>
      </text>
    </comment>
    <comment ref="AA90" authorId="0">
      <text>
        <r>
          <rPr>
            <b/>
            <sz val="8"/>
            <rFont val="Tahoma"/>
            <family val="0"/>
          </rPr>
          <t>enchainement avec 10 LD 100 m</t>
        </r>
      </text>
    </comment>
    <comment ref="P92" authorId="0">
      <text>
        <r>
          <rPr>
            <b/>
            <sz val="8"/>
            <rFont val="Tahoma"/>
            <family val="0"/>
          </rPr>
          <t>3 séries de 
6 * 15" 15"
5' à 3'40" i=1320m
4' à 4'30" I=800m</t>
        </r>
      </text>
    </comment>
    <comment ref="O96" authorId="0">
      <text>
        <r>
          <rPr>
            <b/>
            <sz val="8"/>
            <rFont val="Tahoma"/>
            <family val="0"/>
          </rPr>
          <t xml:space="preserve">3 * 6'  R=1'30"
</t>
        </r>
      </text>
    </comment>
    <comment ref="P98" authorId="0">
      <text>
        <r>
          <rPr>
            <b/>
            <sz val="8"/>
            <rFont val="Tahoma"/>
            <family val="0"/>
          </rPr>
          <t xml:space="preserve">3* (4*15"/15" + 4*30"/30" + 6' AL) </t>
        </r>
      </text>
    </comment>
    <comment ref="P103" authorId="0">
      <text>
        <r>
          <rPr>
            <b/>
            <sz val="8"/>
            <rFont val="Tahoma"/>
            <family val="0"/>
          </rPr>
          <t xml:space="preserve">4 séries 
800 + 400 + 250
I1 = 2'50"
12 = 1'36"
I3 = 1'30"
</t>
        </r>
      </text>
    </comment>
    <comment ref="AB104" authorId="0">
      <text>
        <r>
          <rPr>
            <b/>
            <sz val="8"/>
            <rFont val="Tahoma"/>
            <family val="0"/>
          </rPr>
          <t>VTT = 6 LD en cotes</t>
        </r>
      </text>
    </comment>
    <comment ref="P105" authorId="0">
      <text>
        <r>
          <rPr>
            <b/>
            <sz val="8"/>
            <rFont val="Tahoma"/>
            <family val="0"/>
          </rPr>
          <t>2 séries de 
4 * 30" 30"
6' à 3'40" i=1620m
4' à 4'30" I=800m</t>
        </r>
      </text>
    </comment>
    <comment ref="P112" authorId="0">
      <text>
        <r>
          <rPr>
            <b/>
            <sz val="8"/>
            <rFont val="Tahoma"/>
            <family val="0"/>
          </rPr>
          <t>3 séries de 
4 * 15" 15"
6' à 3'40" i=1620m
4' à 4'30" I=800m</t>
        </r>
      </text>
    </comment>
    <comment ref="AA111" authorId="0">
      <text>
        <r>
          <rPr>
            <b/>
            <sz val="8"/>
            <rFont val="Tahoma"/>
            <family val="0"/>
          </rPr>
          <t>enchainement</t>
        </r>
      </text>
    </comment>
    <comment ref="AA112" authorId="0">
      <text>
        <r>
          <rPr>
            <b/>
            <sz val="8"/>
            <rFont val="Tahoma"/>
            <family val="0"/>
          </rPr>
          <t>enchainement</t>
        </r>
      </text>
    </comment>
    <comment ref="P117" authorId="0">
      <text>
        <r>
          <rPr>
            <b/>
            <sz val="8"/>
            <rFont val="Tahoma"/>
            <family val="0"/>
          </rPr>
          <t>6*200
I=35"
R=30"</t>
        </r>
      </text>
    </comment>
    <comment ref="AL130" authorId="0">
      <text>
        <r>
          <rPr>
            <b/>
            <sz val="8"/>
            <rFont val="Tahoma"/>
            <family val="0"/>
          </rPr>
          <t>40' d emarche : récup de la course</t>
        </r>
      </text>
    </comment>
    <comment ref="P138" authorId="0">
      <text>
        <r>
          <rPr>
            <b/>
            <sz val="8"/>
            <rFont val="Tahoma"/>
            <family val="0"/>
          </rPr>
          <t>6 séries de
200 m : 34" (120% VMA)
300m : 1'05" (95% VMA)
Récup 1'30" tous les 500m</t>
        </r>
      </text>
    </comment>
    <comment ref="P145" authorId="2">
      <text>
        <r>
          <rPr>
            <b/>
            <sz val="8"/>
            <rFont val="Tahoma"/>
            <family val="0"/>
          </rPr>
          <t>2*6' (30"/30")
I= 190 m
r= 100m
R= 5'</t>
        </r>
      </text>
    </comment>
    <comment ref="P180" authorId="0">
      <text>
        <r>
          <rPr>
            <b/>
            <sz val="8"/>
            <rFont val="Tahoma"/>
            <family val="0"/>
          </rPr>
          <t>5*300m I=54" R=1'
4*400 m I=1'14" R=1'15"
5*300m I=54" R=1'</t>
        </r>
      </text>
    </comment>
    <comment ref="P187" authorId="0">
      <text>
        <r>
          <rPr>
            <b/>
            <sz val="8"/>
            <rFont val="Tahoma"/>
            <family val="0"/>
          </rPr>
          <t>2* (6*200 m I=35" R=200m + 4' I=3'40" + 2'</t>
        </r>
        <r>
          <rPr>
            <sz val="8"/>
            <rFont val="Tahoma"/>
            <family val="0"/>
          </rPr>
          <t xml:space="preserve">
</t>
        </r>
      </text>
    </comment>
    <comment ref="P194" authorId="0">
      <text>
        <r>
          <rPr>
            <b/>
            <sz val="8"/>
            <rFont val="Tahoma"/>
            <family val="0"/>
          </rPr>
          <t>2* (6*200 m I=35" R=200m + 4' I=3'40" + 2'</t>
        </r>
        <r>
          <rPr>
            <sz val="8"/>
            <rFont val="Tahoma"/>
            <family val="0"/>
          </rPr>
          <t xml:space="preserve">
</t>
        </r>
      </text>
    </comment>
    <comment ref="N231" authorId="0">
      <text>
        <r>
          <rPr>
            <b/>
            <sz val="8"/>
            <rFont val="Tahoma"/>
            <family val="0"/>
          </rPr>
          <t>10' (30"/30")</t>
        </r>
      </text>
    </comment>
    <comment ref="T238" authorId="0">
      <text>
        <r>
          <rPr>
            <b/>
            <sz val="8"/>
            <rFont val="Tahoma"/>
            <family val="0"/>
          </rPr>
          <t>5*1000
I=3'40
R=1'30</t>
        </r>
      </text>
    </comment>
    <comment ref="AA361" authorId="0">
      <text>
        <r>
          <rPr>
            <b/>
            <sz val="8"/>
            <rFont val="Tahoma"/>
            <family val="0"/>
          </rPr>
          <t>VTT dans la neige</t>
        </r>
      </text>
    </comment>
  </commentList>
</comments>
</file>

<file path=xl/sharedStrings.xml><?xml version="1.0" encoding="utf-8"?>
<sst xmlns="http://schemas.openxmlformats.org/spreadsheetml/2006/main" count="1064" uniqueCount="499">
  <si>
    <t>Novembre</t>
  </si>
  <si>
    <t>Décembre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</si>
  <si>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</si>
  <si>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</si>
  <si>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</si>
  <si>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</si>
  <si>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</si>
  <si>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</si>
  <si>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</si>
  <si>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</si>
  <si>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Lu</t>
  </si>
  <si>
    <t>LD</t>
  </si>
  <si>
    <t>J1</t>
  </si>
  <si>
    <t>Ma</t>
  </si>
  <si>
    <t>J2</t>
  </si>
  <si>
    <t>Me</t>
  </si>
  <si>
    <t>J3</t>
  </si>
  <si>
    <t>Je</t>
  </si>
  <si>
    <t>J4</t>
  </si>
  <si>
    <t>Ve</t>
  </si>
  <si>
    <t>J5</t>
  </si>
  <si>
    <t>Sa</t>
  </si>
  <si>
    <t>J6</t>
  </si>
  <si>
    <t>Di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</si>
  <si>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</si>
  <si>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</si>
  <si>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</si>
  <si>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</si>
  <si>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</si>
  <si>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</si>
  <si>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</si>
  <si>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</si>
  <si>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</si>
  <si>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</si>
  <si>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</si>
  <si>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</si>
  <si>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</si>
  <si>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</si>
  <si>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</si>
  <si>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</si>
  <si>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</si>
  <si>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</si>
  <si>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</si>
  <si>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</si>
  <si>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</si>
  <si>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</si>
  <si>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</si>
  <si>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</si>
  <si>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</si>
  <si>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</si>
  <si>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</si>
  <si>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</si>
  <si>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</si>
  <si>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</si>
  <si>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</si>
  <si>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</si>
  <si>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</si>
  <si>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</si>
  <si>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</si>
  <si>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</si>
  <si>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</si>
  <si>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</si>
  <si>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</si>
  <si>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</si>
  <si>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</si>
  <si>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</si>
  <si>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</si>
  <si>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</si>
  <si>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</si>
  <si>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</si>
  <si>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</si>
  <si>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</si>
  <si>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</si>
  <si>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</si>
  <si>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</si>
  <si>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J58</t>
  </si>
  <si>
    <t>J59</t>
  </si>
  <si>
    <t>J60</t>
  </si>
  <si>
    <t>J61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</si>
  <si>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</si>
  <si>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</si>
  <si>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</si>
  <si>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</si>
  <si>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</si>
  <si>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</si>
  <si>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</si>
  <si>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</si>
  <si>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</si>
  <si>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r>
      <t>Bilan au</t>
    </r>
    <r>
      <rPr>
        <b/>
        <sz val="16"/>
        <rFont val="Arial"/>
        <family val="2"/>
      </rPr>
      <t xml:space="preserve"> :</t>
    </r>
  </si>
  <si>
    <t>Sem</t>
  </si>
  <si>
    <t>Km Hebdo</t>
  </si>
  <si>
    <t>Séances Hebdo</t>
  </si>
  <si>
    <t>Mois</t>
  </si>
  <si>
    <t>Km Mois</t>
  </si>
  <si>
    <t>Séances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</si>
  <si>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</si>
  <si>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</si>
  <si>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</si>
  <si>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</si>
  <si>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</si>
  <si>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</si>
  <si>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</si>
  <si>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</si>
  <si>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</si>
  <si>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</si>
  <si>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</si>
  <si>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</si>
  <si>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</si>
  <si>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</si>
  <si>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</si>
  <si>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</si>
  <si>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</si>
  <si>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</si>
  <si>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</si>
  <si>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</si>
  <si>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</si>
  <si>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</si>
  <si>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</si>
  <si>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</si>
  <si>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</si>
  <si>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</si>
  <si>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</si>
  <si>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</si>
  <si>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</si>
  <si>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</si>
  <si>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</si>
  <si>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</si>
  <si>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</si>
  <si>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</si>
  <si>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</si>
  <si>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</si>
  <si>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</si>
  <si>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</si>
  <si>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</si>
  <si>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</si>
  <si>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</si>
  <si>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</si>
  <si>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</si>
  <si>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</si>
  <si>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</si>
  <si>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</si>
  <si>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</si>
  <si>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</si>
  <si>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</si>
  <si>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</si>
  <si>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</si>
  <si>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</si>
  <si>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J71</t>
  </si>
  <si>
    <t>J72</t>
  </si>
  <si>
    <t>J73</t>
  </si>
  <si>
    <t>J74</t>
  </si>
  <si>
    <t>J75</t>
  </si>
  <si>
    <t>J76</t>
  </si>
  <si>
    <t>J77</t>
  </si>
  <si>
    <t>J78</t>
  </si>
  <si>
    <t>J79</t>
  </si>
  <si>
    <t>J80</t>
  </si>
  <si>
    <t>J81</t>
  </si>
  <si>
    <t>J82</t>
  </si>
  <si>
    <t>J83</t>
  </si>
  <si>
    <t>J84</t>
  </si>
  <si>
    <t>J85</t>
  </si>
  <si>
    <t>J86</t>
  </si>
  <si>
    <t>J87</t>
  </si>
  <si>
    <t>J88</t>
  </si>
  <si>
    <t>J89</t>
  </si>
  <si>
    <t>J90</t>
  </si>
  <si>
    <t>J91</t>
  </si>
  <si>
    <t>J92</t>
  </si>
  <si>
    <t>J93</t>
  </si>
  <si>
    <t>J94</t>
  </si>
  <si>
    <t>J95</t>
  </si>
  <si>
    <t>J96</t>
  </si>
  <si>
    <t>J97</t>
  </si>
  <si>
    <t>J98</t>
  </si>
  <si>
    <t>J99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</si>
  <si>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</si>
  <si>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</si>
  <si>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</si>
  <si>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</si>
  <si>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</si>
  <si>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</si>
  <si>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</si>
  <si>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</si>
  <si>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</si>
  <si>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</si>
  <si>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</si>
  <si>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</si>
  <si>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</si>
  <si>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</si>
  <si>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</si>
  <si>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</si>
  <si>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</si>
  <si>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J117</t>
  </si>
  <si>
    <t>J118</t>
  </si>
  <si>
    <t>J119</t>
  </si>
  <si>
    <t>J120</t>
  </si>
  <si>
    <t>J121</t>
  </si>
  <si>
    <t>J122</t>
  </si>
  <si>
    <t>J123</t>
  </si>
  <si>
    <t>J124</t>
  </si>
  <si>
    <t>J125</t>
  </si>
  <si>
    <t>J126</t>
  </si>
  <si>
    <t>J127</t>
  </si>
  <si>
    <t>J128</t>
  </si>
  <si>
    <t>J129</t>
  </si>
  <si>
    <t>J130</t>
  </si>
  <si>
    <t>J131</t>
  </si>
  <si>
    <t>J132</t>
  </si>
  <si>
    <t>J133</t>
  </si>
  <si>
    <t>J134</t>
  </si>
  <si>
    <t>J135</t>
  </si>
  <si>
    <t>J136</t>
  </si>
  <si>
    <t>J137</t>
  </si>
  <si>
    <t>J138</t>
  </si>
  <si>
    <t>J139</t>
  </si>
  <si>
    <t>J140</t>
  </si>
  <si>
    <t>J141</t>
  </si>
  <si>
    <t>J142</t>
  </si>
  <si>
    <t>J143</t>
  </si>
  <si>
    <t>J144</t>
  </si>
  <si>
    <t>J145</t>
  </si>
  <si>
    <t>J146</t>
  </si>
  <si>
    <t>J147</t>
  </si>
  <si>
    <t>J148</t>
  </si>
  <si>
    <t>J149</t>
  </si>
  <si>
    <t>J150</t>
  </si>
  <si>
    <t>J151</t>
  </si>
  <si>
    <t>J152</t>
  </si>
  <si>
    <t>J153</t>
  </si>
  <si>
    <t>J154</t>
  </si>
  <si>
    <t>J155</t>
  </si>
  <si>
    <t>J156</t>
  </si>
  <si>
    <t>J157</t>
  </si>
  <si>
    <t>J158</t>
  </si>
  <si>
    <t>J159</t>
  </si>
  <si>
    <t>J160</t>
  </si>
  <si>
    <t>J161</t>
  </si>
  <si>
    <t>J162</t>
  </si>
  <si>
    <t>J163</t>
  </si>
  <si>
    <t>J164</t>
  </si>
  <si>
    <t>J165</t>
  </si>
  <si>
    <t>J166</t>
  </si>
  <si>
    <t>J167</t>
  </si>
  <si>
    <t>J168</t>
  </si>
  <si>
    <t>J169</t>
  </si>
  <si>
    <t>J170</t>
  </si>
  <si>
    <t>J171</t>
  </si>
  <si>
    <t>J172</t>
  </si>
  <si>
    <t>J173</t>
  </si>
  <si>
    <t>J174</t>
  </si>
  <si>
    <t>J175</t>
  </si>
  <si>
    <t>J176</t>
  </si>
  <si>
    <t>J177</t>
  </si>
  <si>
    <t>J178</t>
  </si>
  <si>
    <t>J179</t>
  </si>
  <si>
    <t>J180</t>
  </si>
  <si>
    <t>J181</t>
  </si>
  <si>
    <t>J182</t>
  </si>
  <si>
    <t>J183</t>
  </si>
  <si>
    <t>J184</t>
  </si>
  <si>
    <t>J185</t>
  </si>
  <si>
    <t>J186</t>
  </si>
  <si>
    <t>J187</t>
  </si>
  <si>
    <t>J188</t>
  </si>
  <si>
    <t>J189</t>
  </si>
  <si>
    <t>J190</t>
  </si>
  <si>
    <t>J191</t>
  </si>
  <si>
    <t>J192</t>
  </si>
  <si>
    <t>J193</t>
  </si>
  <si>
    <t>J194</t>
  </si>
  <si>
    <t>J195</t>
  </si>
  <si>
    <t>J196</t>
  </si>
  <si>
    <t>J197</t>
  </si>
  <si>
    <t>J198</t>
  </si>
  <si>
    <t>J199</t>
  </si>
  <si>
    <t>J200</t>
  </si>
  <si>
    <t>J201</t>
  </si>
  <si>
    <t>J202</t>
  </si>
  <si>
    <t>J203</t>
  </si>
  <si>
    <t>J204</t>
  </si>
  <si>
    <t>J205</t>
  </si>
  <si>
    <t>J206</t>
  </si>
  <si>
    <t>J207</t>
  </si>
  <si>
    <t>J208</t>
  </si>
  <si>
    <t>J209</t>
  </si>
  <si>
    <t>J210</t>
  </si>
  <si>
    <t>J211</t>
  </si>
  <si>
    <t>J212</t>
  </si>
  <si>
    <t>J213</t>
  </si>
  <si>
    <t>J214</t>
  </si>
  <si>
    <t>J215</t>
  </si>
  <si>
    <t>J216</t>
  </si>
  <si>
    <t>J217</t>
  </si>
  <si>
    <t>J218</t>
  </si>
  <si>
    <t>J219</t>
  </si>
  <si>
    <t>J220</t>
  </si>
  <si>
    <t>J221</t>
  </si>
  <si>
    <t>J222</t>
  </si>
  <si>
    <t>J223</t>
  </si>
  <si>
    <t>J224</t>
  </si>
  <si>
    <t>J225</t>
  </si>
  <si>
    <t>J226</t>
  </si>
  <si>
    <t>J227</t>
  </si>
  <si>
    <t>J228</t>
  </si>
  <si>
    <t>J229</t>
  </si>
  <si>
    <t>J230</t>
  </si>
  <si>
    <t>J231</t>
  </si>
  <si>
    <t>J232</t>
  </si>
  <si>
    <t>J233</t>
  </si>
  <si>
    <t>J234</t>
  </si>
  <si>
    <t>J235</t>
  </si>
  <si>
    <t>J236</t>
  </si>
  <si>
    <t>J237</t>
  </si>
  <si>
    <t>J238</t>
  </si>
  <si>
    <t>J239</t>
  </si>
  <si>
    <t>J240</t>
  </si>
  <si>
    <t>J241</t>
  </si>
  <si>
    <t>J242</t>
  </si>
  <si>
    <t>J243</t>
  </si>
  <si>
    <t>J244</t>
  </si>
  <si>
    <t>J245</t>
  </si>
  <si>
    <t>J246</t>
  </si>
  <si>
    <t>J247</t>
  </si>
  <si>
    <t>J248</t>
  </si>
  <si>
    <t>J249</t>
  </si>
  <si>
    <t>J250</t>
  </si>
  <si>
    <t>J251</t>
  </si>
  <si>
    <t>J252</t>
  </si>
  <si>
    <t>J253</t>
  </si>
  <si>
    <t>J254</t>
  </si>
  <si>
    <t>J255</t>
  </si>
  <si>
    <t>J256</t>
  </si>
  <si>
    <t>J257</t>
  </si>
  <si>
    <t>J258</t>
  </si>
  <si>
    <t>J259</t>
  </si>
  <si>
    <t>J260</t>
  </si>
  <si>
    <t>J261</t>
  </si>
  <si>
    <t>J262</t>
  </si>
  <si>
    <t>J263</t>
  </si>
  <si>
    <t>J264</t>
  </si>
  <si>
    <t>J265</t>
  </si>
  <si>
    <t>J266</t>
  </si>
  <si>
    <t>J267</t>
  </si>
  <si>
    <t>J268</t>
  </si>
  <si>
    <t>J269</t>
  </si>
  <si>
    <t>J270</t>
  </si>
  <si>
    <t>J271</t>
  </si>
  <si>
    <t>J272</t>
  </si>
  <si>
    <t>J273</t>
  </si>
  <si>
    <t>J274</t>
  </si>
  <si>
    <t>J275</t>
  </si>
  <si>
    <t>J276</t>
  </si>
  <si>
    <t>J277</t>
  </si>
  <si>
    <t>J278</t>
  </si>
  <si>
    <t>J279</t>
  </si>
  <si>
    <t>J280</t>
  </si>
  <si>
    <t>J281</t>
  </si>
  <si>
    <t>J282</t>
  </si>
  <si>
    <t>J283</t>
  </si>
  <si>
    <t>J284</t>
  </si>
  <si>
    <t>J285</t>
  </si>
  <si>
    <t>J286</t>
  </si>
  <si>
    <t>J287</t>
  </si>
  <si>
    <t>J288</t>
  </si>
  <si>
    <t>J289</t>
  </si>
  <si>
    <t>J290</t>
  </si>
  <si>
    <t>J291</t>
  </si>
  <si>
    <t>J292</t>
  </si>
  <si>
    <t>J293</t>
  </si>
  <si>
    <t>J294</t>
  </si>
  <si>
    <t>J295</t>
  </si>
  <si>
    <t>J296</t>
  </si>
  <si>
    <t>J297</t>
  </si>
  <si>
    <t>J298</t>
  </si>
  <si>
    <t>J299</t>
  </si>
  <si>
    <t>J300</t>
  </si>
  <si>
    <t>J301</t>
  </si>
  <si>
    <t>J302</t>
  </si>
  <si>
    <t>J303</t>
  </si>
  <si>
    <t>J304</t>
  </si>
  <si>
    <t>J305</t>
  </si>
  <si>
    <t>J306</t>
  </si>
  <si>
    <t>J307</t>
  </si>
  <si>
    <t>J308</t>
  </si>
  <si>
    <t>J309</t>
  </si>
  <si>
    <t>J310</t>
  </si>
  <si>
    <t>J311</t>
  </si>
  <si>
    <t>J312</t>
  </si>
  <si>
    <t>J313</t>
  </si>
  <si>
    <t>J314</t>
  </si>
  <si>
    <t>J315</t>
  </si>
  <si>
    <t>J316</t>
  </si>
  <si>
    <t>J317</t>
  </si>
  <si>
    <t>J318</t>
  </si>
  <si>
    <t>J319</t>
  </si>
  <si>
    <t>J320</t>
  </si>
  <si>
    <t>J321</t>
  </si>
  <si>
    <t>J322</t>
  </si>
  <si>
    <t>J323</t>
  </si>
  <si>
    <t>J324</t>
  </si>
  <si>
    <t>J325</t>
  </si>
  <si>
    <t>J326</t>
  </si>
  <si>
    <t>J327</t>
  </si>
  <si>
    <t>J328</t>
  </si>
  <si>
    <t>J329</t>
  </si>
  <si>
    <t>J330</t>
  </si>
  <si>
    <t>J331</t>
  </si>
  <si>
    <t>J332</t>
  </si>
  <si>
    <t>J333</t>
  </si>
  <si>
    <t>J334</t>
  </si>
  <si>
    <t>J335</t>
  </si>
  <si>
    <t>J336</t>
  </si>
  <si>
    <t>J337</t>
  </si>
  <si>
    <t>J338</t>
  </si>
  <si>
    <t>J339</t>
  </si>
  <si>
    <t>J340</t>
  </si>
  <si>
    <t>J341</t>
  </si>
  <si>
    <t>J342</t>
  </si>
  <si>
    <t>J343</t>
  </si>
  <si>
    <t>J344</t>
  </si>
  <si>
    <t>J345</t>
  </si>
  <si>
    <t>J346</t>
  </si>
  <si>
    <t>J347</t>
  </si>
  <si>
    <t>J348</t>
  </si>
  <si>
    <t>J349</t>
  </si>
  <si>
    <t>J350</t>
  </si>
  <si>
    <t>J351</t>
  </si>
  <si>
    <t>J352</t>
  </si>
  <si>
    <t>J353</t>
  </si>
  <si>
    <t>J354</t>
  </si>
  <si>
    <t>J355</t>
  </si>
  <si>
    <t>J356</t>
  </si>
  <si>
    <t>J357</t>
  </si>
  <si>
    <t>J358</t>
  </si>
  <si>
    <t>J359</t>
  </si>
  <si>
    <t>J360</t>
  </si>
  <si>
    <t>J361</t>
  </si>
  <si>
    <t>J362</t>
  </si>
  <si>
    <t>J363</t>
  </si>
  <si>
    <t>J364</t>
  </si>
  <si>
    <t>FOOTING</t>
  </si>
  <si>
    <t>FARTLEK</t>
  </si>
  <si>
    <t>COTES</t>
  </si>
  <si>
    <t>VMA</t>
  </si>
  <si>
    <t>VITESSE</t>
  </si>
  <si>
    <t>SPECIFIQUE</t>
  </si>
  <si>
    <t>COMPETITIONS</t>
  </si>
  <si>
    <t>F1</t>
  </si>
  <si>
    <t>F2</t>
  </si>
  <si>
    <t>F3</t>
  </si>
  <si>
    <t>F4</t>
  </si>
  <si>
    <t>F5</t>
  </si>
  <si>
    <t>CC</t>
  </si>
  <si>
    <t>CR</t>
  </si>
  <si>
    <t xml:space="preserve">TOTAL km </t>
  </si>
  <si>
    <t>J365</t>
  </si>
  <si>
    <t>CT</t>
  </si>
  <si>
    <t>Natation</t>
  </si>
  <si>
    <t>NATATION</t>
  </si>
  <si>
    <t>VELO</t>
  </si>
  <si>
    <t>J366</t>
  </si>
  <si>
    <t>J367</t>
  </si>
  <si>
    <t>COURSE A PIEDS</t>
  </si>
  <si>
    <t>J368</t>
  </si>
  <si>
    <t>J369</t>
  </si>
  <si>
    <t>S53</t>
  </si>
  <si>
    <t>J370</t>
  </si>
  <si>
    <t>J371</t>
  </si>
  <si>
    <t>Course à pieds</t>
  </si>
  <si>
    <t>Cyclisme</t>
  </si>
  <si>
    <t>KM</t>
  </si>
  <si>
    <t>All/km</t>
  </si>
  <si>
    <t>Période</t>
  </si>
  <si>
    <t>cap</t>
  </si>
  <si>
    <t>vélo</t>
  </si>
  <si>
    <t>natation</t>
  </si>
  <si>
    <t>Tps Total</t>
  </si>
  <si>
    <t>au</t>
  </si>
  <si>
    <t xml:space="preserve">Janvier </t>
  </si>
  <si>
    <t>Août</t>
  </si>
  <si>
    <t>km/h</t>
  </si>
  <si>
    <t>Echauf</t>
  </si>
  <si>
    <t>Récup</t>
  </si>
  <si>
    <t>Fartleck</t>
  </si>
  <si>
    <t>Côtes</t>
  </si>
  <si>
    <t>Ctri</t>
  </si>
  <si>
    <t>N</t>
  </si>
  <si>
    <t>Temps</t>
  </si>
  <si>
    <t>Entrainement</t>
  </si>
  <si>
    <t>En résumé</t>
  </si>
  <si>
    <t>Janvier</t>
  </si>
  <si>
    <t>Total</t>
  </si>
  <si>
    <t>Div</t>
  </si>
  <si>
    <t>Divers</t>
  </si>
  <si>
    <t>Kilométrage</t>
  </si>
  <si>
    <t>Vélo</t>
  </si>
  <si>
    <t>Nat</t>
  </si>
  <si>
    <t>2009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</si>
</sst>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d/m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0.0"/>
    <numFmt numFmtId="183" formatCode="0.000"/>
    <numFmt numFmtId="184" formatCode="#,##0\ &quot;FB&quot;"/>
    <numFmt numFmtId="185" formatCode="#,##0.0"/>
    <numFmt numFmtId="186" formatCode="_-* #,##0.000\ &quot;FB&quot;_-;\-* #,##0.000\ &quot;FB&quot;_-;_-* &quot;-&quot;??\ &quot;FB&quot;_-;_-@_-"/>
    <numFmt numFmtId="187" formatCode="_-* #,##0.0\ &quot;FB&quot;_-;\-* #,##0.0\ &quot;FB&quot;_-;_-* &quot;-&quot;??\ &quot;FB&quot;_-;_-@_-"/>
    <numFmt numFmtId="188" formatCode="_-* #,##0\ &quot;FB&quot;_-;\-* #,##0\ &quot;FB&quot;_-;_-* &quot;-&quot;??\ &quot;FB&quot;_-;_-@_-"/>
    <numFmt numFmtId="189" formatCode="&quot;Vrai&quot;;&quot;Vrai&quot;;&quot;Faux&quot;"/>
    <numFmt numFmtId="190" formatCode="&quot;Actif&quot;;&quot;Actif&quot;;&quot;Inactif&quot;"/>
    <numFmt numFmtId="191" formatCode="0.0%"/>
    <numFmt numFmtId="192" formatCode="00000"/>
    <numFmt numFmtId="193" formatCode="mmmm\-yy"/>
    <numFmt numFmtId="194" formatCode="d\-mmm\-yyyy"/>
    <numFmt numFmtId="195" formatCode="dd/mm/yy"/>
    <numFmt numFmtId="196" formatCode="mmmmm"/>
    <numFmt numFmtId="197" formatCode="mmmm"/>
    <numFmt numFmtId="198" formatCode="[$-F400]h:mm:ss\ AM/PM"/>
    <numFmt numFmtId="199" formatCode="h&quot; h &quot;m&quot; min &quot;s&quot; s &quot;;@"/>
    <numFmt numFmtId="200" formatCode="[$-80C]dddd\ d\ mmmm\ yyyy"/>
    <numFmt numFmtId="201" formatCode="d/mm/yyyy;@"/>
    <numFmt numFmtId="202" formatCode="d/mm/yy;@"/>
    <numFmt numFmtId="203" formatCode="[$-40C]dddd\ d\ mmmm\ yyyy"/>
    <numFmt numFmtId="204" formatCode="[$-40C]mmm\-yy;@"/>
    <numFmt numFmtId="205" formatCode="h:mm;@"/>
    <numFmt numFmtId="206" formatCode="hh"/>
    <numFmt numFmtId="207" formatCode="[h]:mm"/>
    <numFmt numFmtId="208" formatCode="h:mm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8"/>
      <color indexed="48"/>
      <name val="Eurostile-WP"/>
      <family val="0"/>
    </font>
    <font>
      <b/>
      <u val="single"/>
      <sz val="18"/>
      <color indexed="48"/>
      <name val="Arial"/>
      <family val="2"/>
    </font>
    <font>
      <b/>
      <u val="single"/>
      <sz val="36"/>
      <color indexed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8.5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4.75"/>
      <name val="Arial"/>
      <family val="0"/>
    </font>
    <font>
      <b/>
      <u val="double"/>
      <sz val="12"/>
      <color indexed="24"/>
      <name val="Times New Roman"/>
      <family val="1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5"/>
      <name val="Arial"/>
      <family val="0"/>
    </font>
    <font>
      <sz val="7.25"/>
      <name val="Arial"/>
      <family val="0"/>
    </font>
    <font>
      <b/>
      <sz val="5.5"/>
      <name val="Arial"/>
      <family val="2"/>
    </font>
    <font>
      <b/>
      <sz val="3.25"/>
      <name val="Arial"/>
      <family val="2"/>
    </font>
    <font>
      <sz val="7.75"/>
      <name val="Arial"/>
      <family val="0"/>
    </font>
    <font>
      <b/>
      <sz val="5.5"/>
      <color indexed="9"/>
      <name val="Arial"/>
      <family val="2"/>
    </font>
    <font>
      <sz val="7"/>
      <name val="Arial"/>
      <family val="0"/>
    </font>
    <font>
      <sz val="10.25"/>
      <name val="Times New Roman"/>
      <family val="1"/>
    </font>
    <font>
      <b/>
      <sz val="12"/>
      <color indexed="24"/>
      <name val="Times New Roman"/>
      <family val="1"/>
    </font>
    <font>
      <b/>
      <sz val="11.75"/>
      <color indexed="2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6"/>
      <name val="Times New Roman"/>
      <family val="1"/>
    </font>
    <font>
      <b/>
      <sz val="8"/>
      <name val="Alleycat ICG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13"/>
      <name val="Times New Roman"/>
      <family val="1"/>
    </font>
    <font>
      <b/>
      <u val="double"/>
      <sz val="11.5"/>
      <color indexed="24"/>
      <name val="Times New Roman"/>
      <family val="1"/>
    </font>
    <font>
      <sz val="8.75"/>
      <name val="Times New Roman"/>
      <family val="1"/>
    </font>
    <font>
      <sz val="10.5"/>
      <name val="Times New Roman"/>
      <family val="1"/>
    </font>
    <font>
      <sz val="5.75"/>
      <name val="Times New Roman"/>
      <family val="1"/>
    </font>
    <font>
      <b/>
      <sz val="10.25"/>
      <name val="Times New Roman"/>
      <family val="1"/>
    </font>
    <font>
      <sz val="9.5"/>
      <name val="Times New Roman"/>
      <family val="1"/>
    </font>
    <font>
      <sz val="4"/>
      <name val="Times New Roman"/>
      <family val="1"/>
    </font>
    <font>
      <b/>
      <sz val="3.5"/>
      <name val="Arial"/>
      <family val="2"/>
    </font>
    <font>
      <b/>
      <sz val="11.5"/>
      <color indexed="24"/>
      <name val="Times New Roman"/>
      <family val="1"/>
    </font>
    <font>
      <sz val="6.75"/>
      <name val="Arial"/>
      <family val="2"/>
    </font>
    <font>
      <sz val="6"/>
      <color indexed="9"/>
      <name val="Times New Roman"/>
      <family val="1"/>
    </font>
    <font>
      <sz val="8"/>
      <color indexed="9"/>
      <name val="Times New Roman"/>
      <family val="1"/>
    </font>
    <font>
      <b/>
      <sz val="10"/>
      <color indexed="10"/>
      <name val="Arial"/>
      <family val="2"/>
    </font>
    <font>
      <sz val="4.25"/>
      <name val="Times New Roman"/>
      <family val="1"/>
    </font>
    <font>
      <sz val="12"/>
      <name val="Arial"/>
      <family val="2"/>
    </font>
    <font>
      <sz val="10"/>
      <color indexed="9"/>
      <name val="Arial"/>
      <family val="2"/>
    </font>
    <font>
      <sz val="9.25"/>
      <name val="Arial"/>
      <family val="2"/>
    </font>
    <font>
      <sz val="6.25"/>
      <name val="Arial"/>
      <family val="2"/>
    </font>
    <font>
      <sz val="5"/>
      <name val="Arial"/>
      <family val="2"/>
    </font>
    <font>
      <sz val="8.25"/>
      <name val="Arial"/>
      <family val="2"/>
    </font>
    <font>
      <sz val="4"/>
      <name val="Alleycat ICG"/>
      <family val="0"/>
    </font>
    <font>
      <sz val="8"/>
      <name val="Alleycat ICG"/>
      <family val="0"/>
    </font>
    <font>
      <b/>
      <sz val="14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14" fontId="7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8" fillId="0" borderId="0" xfId="0" applyFont="1" applyAlignment="1">
      <alignment/>
    </xf>
    <xf numFmtId="15" fontId="38" fillId="0" borderId="0" xfId="0" applyNumberFormat="1" applyFont="1" applyAlignment="1">
      <alignment horizontal="center"/>
    </xf>
    <xf numFmtId="0" fontId="38" fillId="0" borderId="0" xfId="0" applyFont="1" applyBorder="1" applyAlignment="1">
      <alignment/>
    </xf>
    <xf numFmtId="15" fontId="38" fillId="0" borderId="0" xfId="0" applyNumberFormat="1" applyFont="1" applyBorder="1" applyAlignment="1">
      <alignment horizontal="center"/>
    </xf>
    <xf numFmtId="0" fontId="38" fillId="0" borderId="9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5" fontId="38" fillId="0" borderId="11" xfId="0" applyNumberFormat="1" applyFont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1" fontId="38" fillId="3" borderId="12" xfId="0" applyNumberFormat="1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4" borderId="14" xfId="0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0" fontId="40" fillId="6" borderId="15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1" fontId="38" fillId="3" borderId="18" xfId="0" applyNumberFormat="1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8" fillId="3" borderId="6" xfId="0" applyFont="1" applyFill="1" applyBorder="1" applyAlignment="1">
      <alignment horizontal="center" vertical="center"/>
    </xf>
    <xf numFmtId="0" fontId="38" fillId="4" borderId="20" xfId="0" applyFont="1" applyFill="1" applyBorder="1" applyAlignment="1">
      <alignment horizontal="center" vertical="center"/>
    </xf>
    <xf numFmtId="0" fontId="38" fillId="5" borderId="6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40" fillId="6" borderId="19" xfId="0" applyFont="1" applyFill="1" applyBorder="1" applyAlignment="1">
      <alignment horizontal="center" vertical="center"/>
    </xf>
    <xf numFmtId="0" fontId="38" fillId="0" borderId="21" xfId="0" applyFont="1" applyBorder="1" applyAlignment="1">
      <alignment vertical="center"/>
    </xf>
    <xf numFmtId="1" fontId="38" fillId="3" borderId="22" xfId="0" applyNumberFormat="1" applyFont="1" applyFill="1" applyBorder="1" applyAlignment="1">
      <alignment horizontal="center" vertical="center"/>
    </xf>
    <xf numFmtId="0" fontId="38" fillId="3" borderId="23" xfId="0" applyFont="1" applyFill="1" applyBorder="1" applyAlignment="1">
      <alignment horizontal="center" vertical="center"/>
    </xf>
    <xf numFmtId="0" fontId="38" fillId="3" borderId="24" xfId="0" applyFont="1" applyFill="1" applyBorder="1" applyAlignment="1">
      <alignment horizontal="center" vertical="center"/>
    </xf>
    <xf numFmtId="0" fontId="38" fillId="4" borderId="25" xfId="0" applyFont="1" applyFill="1" applyBorder="1" applyAlignment="1">
      <alignment horizontal="center" vertical="center"/>
    </xf>
    <xf numFmtId="0" fontId="38" fillId="5" borderId="24" xfId="0" applyFont="1" applyFill="1" applyBorder="1" applyAlignment="1">
      <alignment horizontal="center" vertical="center"/>
    </xf>
    <xf numFmtId="0" fontId="40" fillId="6" borderId="21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0" borderId="26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" fontId="38" fillId="3" borderId="27" xfId="0" applyNumberFormat="1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0" fontId="38" fillId="3" borderId="29" xfId="0" applyFont="1" applyFill="1" applyBorder="1" applyAlignment="1">
      <alignment horizontal="center" vertical="center"/>
    </xf>
    <xf numFmtId="0" fontId="38" fillId="4" borderId="30" xfId="0" applyFont="1" applyFill="1" applyBorder="1" applyAlignment="1">
      <alignment horizontal="center" vertical="center"/>
    </xf>
    <xf numFmtId="0" fontId="38" fillId="5" borderId="29" xfId="0" applyFont="1" applyFill="1" applyBorder="1" applyAlignment="1">
      <alignment horizontal="center" vertical="center"/>
    </xf>
    <xf numFmtId="2" fontId="38" fillId="0" borderId="27" xfId="0" applyNumberFormat="1" applyFont="1" applyBorder="1" applyAlignment="1">
      <alignment horizontal="center" vertical="center"/>
    </xf>
    <xf numFmtId="0" fontId="40" fillId="6" borderId="27" xfId="0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2" fontId="38" fillId="8" borderId="4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38" fillId="3" borderId="31" xfId="0" applyFont="1" applyFill="1" applyBorder="1" applyAlignment="1">
      <alignment horizontal="centerContinuous"/>
    </xf>
    <xf numFmtId="0" fontId="38" fillId="3" borderId="26" xfId="0" applyFont="1" applyFill="1" applyBorder="1" applyAlignment="1">
      <alignment horizontal="centerContinuous"/>
    </xf>
    <xf numFmtId="0" fontId="38" fillId="3" borderId="7" xfId="0" applyFont="1" applyFill="1" applyBorder="1" applyAlignment="1">
      <alignment horizontal="centerContinuous"/>
    </xf>
    <xf numFmtId="0" fontId="38" fillId="0" borderId="27" xfId="0" applyFont="1" applyBorder="1" applyAlignment="1">
      <alignment horizontal="centerContinuous"/>
    </xf>
    <xf numFmtId="0" fontId="40" fillId="6" borderId="27" xfId="0" applyFont="1" applyFill="1" applyBorder="1" applyAlignment="1">
      <alignment horizontal="centerContinuous"/>
    </xf>
    <xf numFmtId="0" fontId="40" fillId="6" borderId="32" xfId="0" applyFont="1" applyFill="1" applyBorder="1" applyAlignment="1">
      <alignment horizontal="centerContinuous"/>
    </xf>
    <xf numFmtId="0" fontId="37" fillId="0" borderId="0" xfId="0" applyFont="1" applyAlignment="1">
      <alignment/>
    </xf>
    <xf numFmtId="0" fontId="37" fillId="0" borderId="26" xfId="0" applyFont="1" applyBorder="1" applyAlignment="1">
      <alignment/>
    </xf>
    <xf numFmtId="0" fontId="38" fillId="3" borderId="27" xfId="0" applyFont="1" applyFill="1" applyBorder="1" applyAlignment="1">
      <alignment horizontal="center"/>
    </xf>
    <xf numFmtId="0" fontId="38" fillId="3" borderId="28" xfId="0" applyFont="1" applyFill="1" applyBorder="1" applyAlignment="1">
      <alignment horizontal="center"/>
    </xf>
    <xf numFmtId="0" fontId="38" fillId="3" borderId="33" xfId="0" applyFont="1" applyFill="1" applyBorder="1" applyAlignment="1">
      <alignment horizontal="center"/>
    </xf>
    <xf numFmtId="0" fontId="40" fillId="6" borderId="32" xfId="0" applyFont="1" applyFill="1" applyBorder="1" applyAlignment="1">
      <alignment horizontal="center"/>
    </xf>
    <xf numFmtId="0" fontId="40" fillId="6" borderId="28" xfId="0" applyFont="1" applyFill="1" applyBorder="1" applyAlignment="1">
      <alignment horizontal="center"/>
    </xf>
    <xf numFmtId="2" fontId="37" fillId="0" borderId="17" xfId="0" applyNumberFormat="1" applyFont="1" applyFill="1" applyBorder="1" applyAlignment="1" applyProtection="1">
      <alignment horizontal="center"/>
      <protection/>
    </xf>
    <xf numFmtId="47" fontId="37" fillId="0" borderId="17" xfId="0" applyNumberFormat="1" applyFont="1" applyFill="1" applyBorder="1" applyAlignment="1" applyProtection="1">
      <alignment horizontal="center"/>
      <protection/>
    </xf>
    <xf numFmtId="2" fontId="37" fillId="0" borderId="23" xfId="0" applyNumberFormat="1" applyFont="1" applyFill="1" applyBorder="1" applyAlignment="1" applyProtection="1">
      <alignment horizontal="center"/>
      <protection/>
    </xf>
    <xf numFmtId="2" fontId="37" fillId="7" borderId="19" xfId="0" applyNumberFormat="1" applyFont="1" applyFill="1" applyBorder="1" applyAlignment="1" applyProtection="1">
      <alignment horizontal="center"/>
      <protection locked="0"/>
    </xf>
    <xf numFmtId="2" fontId="37" fillId="8" borderId="19" xfId="0" applyNumberFormat="1" applyFont="1" applyFill="1" applyBorder="1" applyAlignment="1" applyProtection="1">
      <alignment horizontal="center"/>
      <protection locked="0"/>
    </xf>
    <xf numFmtId="2" fontId="37" fillId="7" borderId="23" xfId="0" applyNumberFormat="1" applyFont="1" applyFill="1" applyBorder="1" applyAlignment="1" applyProtection="1">
      <alignment horizontal="center"/>
      <protection locked="0"/>
    </xf>
    <xf numFmtId="2" fontId="37" fillId="8" borderId="23" xfId="0" applyNumberFormat="1" applyFont="1" applyFill="1" applyBorder="1" applyAlignment="1" applyProtection="1">
      <alignment horizontal="center"/>
      <protection locked="0"/>
    </xf>
    <xf numFmtId="2" fontId="37" fillId="7" borderId="34" xfId="0" applyNumberFormat="1" applyFont="1" applyFill="1" applyBorder="1" applyAlignment="1" applyProtection="1">
      <alignment horizontal="center"/>
      <protection locked="0"/>
    </xf>
    <xf numFmtId="2" fontId="37" fillId="8" borderId="34" xfId="0" applyNumberFormat="1" applyFont="1" applyFill="1" applyBorder="1" applyAlignment="1" applyProtection="1">
      <alignment horizontal="center"/>
      <protection locked="0"/>
    </xf>
    <xf numFmtId="1" fontId="37" fillId="9" borderId="4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 horizontal="centerContinuous"/>
    </xf>
    <xf numFmtId="2" fontId="37" fillId="0" borderId="0" xfId="0" applyNumberFormat="1" applyFont="1" applyFill="1" applyAlignment="1" applyProtection="1">
      <alignment horizontal="center"/>
      <protection/>
    </xf>
    <xf numFmtId="1" fontId="37" fillId="0" borderId="0" xfId="0" applyNumberFormat="1" applyFont="1" applyFill="1" applyAlignment="1" applyProtection="1">
      <alignment horizontal="center"/>
      <protection/>
    </xf>
    <xf numFmtId="45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208" fontId="37" fillId="7" borderId="19" xfId="0" applyNumberFormat="1" applyFont="1" applyFill="1" applyBorder="1" applyAlignment="1" applyProtection="1">
      <alignment horizontal="center"/>
      <protection locked="0"/>
    </xf>
    <xf numFmtId="208" fontId="37" fillId="7" borderId="23" xfId="0" applyNumberFormat="1" applyFont="1" applyFill="1" applyBorder="1" applyAlignment="1" applyProtection="1">
      <alignment horizontal="center"/>
      <protection locked="0"/>
    </xf>
    <xf numFmtId="208" fontId="37" fillId="7" borderId="34" xfId="0" applyNumberFormat="1" applyFont="1" applyFill="1" applyBorder="1" applyAlignment="1" applyProtection="1">
      <alignment horizontal="center"/>
      <protection locked="0"/>
    </xf>
    <xf numFmtId="208" fontId="37" fillId="8" borderId="19" xfId="0" applyNumberFormat="1" applyFont="1" applyFill="1" applyBorder="1" applyAlignment="1" applyProtection="1">
      <alignment horizontal="center"/>
      <protection locked="0"/>
    </xf>
    <xf numFmtId="208" fontId="37" fillId="8" borderId="23" xfId="0" applyNumberFormat="1" applyFont="1" applyFill="1" applyBorder="1" applyAlignment="1" applyProtection="1">
      <alignment horizontal="center"/>
      <protection locked="0"/>
    </xf>
    <xf numFmtId="208" fontId="37" fillId="8" borderId="34" xfId="0" applyNumberFormat="1" applyFont="1" applyFill="1" applyBorder="1" applyAlignment="1" applyProtection="1">
      <alignment horizontal="center"/>
      <protection locked="0"/>
    </xf>
    <xf numFmtId="0" fontId="15" fillId="10" borderId="0" xfId="0" applyFont="1" applyFill="1" applyAlignment="1">
      <alignment/>
    </xf>
    <xf numFmtId="0" fontId="41" fillId="10" borderId="0" xfId="0" applyFont="1" applyFill="1" applyAlignment="1">
      <alignment/>
    </xf>
    <xf numFmtId="0" fontId="41" fillId="10" borderId="0" xfId="0" applyFont="1" applyFill="1" applyAlignment="1">
      <alignment horizontal="right"/>
    </xf>
    <xf numFmtId="0" fontId="15" fillId="10" borderId="0" xfId="0" applyFont="1" applyFill="1" applyAlignment="1">
      <alignment horizontal="left"/>
    </xf>
    <xf numFmtId="0" fontId="15" fillId="10" borderId="0" xfId="0" applyFont="1" applyFill="1" applyAlignment="1">
      <alignment horizontal="right"/>
    </xf>
    <xf numFmtId="0" fontId="42" fillId="11" borderId="17" xfId="0" applyFont="1" applyFill="1" applyBorder="1" applyAlignment="1">
      <alignment horizontal="center"/>
    </xf>
    <xf numFmtId="15" fontId="42" fillId="11" borderId="35" xfId="0" applyNumberFormat="1" applyFont="1" applyFill="1" applyBorder="1" applyAlignment="1">
      <alignment horizontal="center"/>
    </xf>
    <xf numFmtId="16" fontId="42" fillId="11" borderId="36" xfId="0" applyNumberFormat="1" applyFont="1" applyFill="1" applyBorder="1" applyAlignment="1">
      <alignment/>
    </xf>
    <xf numFmtId="15" fontId="42" fillId="11" borderId="37" xfId="0" applyNumberFormat="1" applyFont="1" applyFill="1" applyBorder="1" applyAlignment="1">
      <alignment horizontal="center"/>
    </xf>
    <xf numFmtId="16" fontId="42" fillId="11" borderId="38" xfId="0" applyNumberFormat="1" applyFont="1" applyFill="1" applyBorder="1" applyAlignment="1">
      <alignment/>
    </xf>
    <xf numFmtId="2" fontId="39" fillId="10" borderId="36" xfId="0" applyNumberFormat="1" applyFont="1" applyFill="1" applyBorder="1" applyAlignment="1">
      <alignment horizontal="center"/>
    </xf>
    <xf numFmtId="2" fontId="39" fillId="10" borderId="38" xfId="0" applyNumberFormat="1" applyFont="1" applyFill="1" applyBorder="1" applyAlignment="1">
      <alignment horizontal="center"/>
    </xf>
    <xf numFmtId="2" fontId="39" fillId="10" borderId="0" xfId="0" applyNumberFormat="1" applyFont="1" applyFill="1" applyBorder="1" applyAlignment="1" applyProtection="1">
      <alignment/>
      <protection hidden="1"/>
    </xf>
    <xf numFmtId="0" fontId="12" fillId="10" borderId="0" xfId="0" applyFont="1" applyFill="1" applyAlignment="1">
      <alignment/>
    </xf>
    <xf numFmtId="2" fontId="39" fillId="12" borderId="23" xfId="0" applyNumberFormat="1" applyFont="1" applyFill="1" applyBorder="1" applyAlignment="1">
      <alignment horizontal="center"/>
    </xf>
    <xf numFmtId="208" fontId="39" fillId="12" borderId="23" xfId="0" applyNumberFormat="1" applyFont="1" applyFill="1" applyBorder="1" applyAlignment="1">
      <alignment horizontal="center"/>
    </xf>
    <xf numFmtId="2" fontId="39" fillId="11" borderId="23" xfId="0" applyNumberFormat="1" applyFont="1" applyFill="1" applyBorder="1" applyAlignment="1">
      <alignment horizontal="center"/>
    </xf>
    <xf numFmtId="2" fontId="39" fillId="12" borderId="39" xfId="0" applyNumberFormat="1" applyFont="1" applyFill="1" applyBorder="1" applyAlignment="1">
      <alignment horizontal="center"/>
    </xf>
    <xf numFmtId="0" fontId="41" fillId="10" borderId="0" xfId="0" applyFont="1" applyFill="1" applyAlignment="1">
      <alignment horizontal="center"/>
    </xf>
    <xf numFmtId="2" fontId="41" fillId="10" borderId="0" xfId="0" applyNumberFormat="1" applyFont="1" applyFill="1" applyAlignment="1">
      <alignment horizontal="center"/>
    </xf>
    <xf numFmtId="0" fontId="15" fillId="10" borderId="0" xfId="0" applyFont="1" applyFill="1" applyAlignment="1">
      <alignment horizontal="center"/>
    </xf>
    <xf numFmtId="2" fontId="15" fillId="10" borderId="0" xfId="0" applyNumberFormat="1" applyFont="1" applyFill="1" applyAlignment="1">
      <alignment horizontal="center"/>
    </xf>
    <xf numFmtId="208" fontId="39" fillId="11" borderId="40" xfId="0" applyNumberFormat="1" applyFont="1" applyFill="1" applyBorder="1" applyAlignment="1">
      <alignment horizontal="center"/>
    </xf>
    <xf numFmtId="208" fontId="39" fillId="11" borderId="41" xfId="0" applyNumberFormat="1" applyFont="1" applyFill="1" applyBorder="1" applyAlignment="1">
      <alignment horizontal="center"/>
    </xf>
    <xf numFmtId="208" fontId="39" fillId="10" borderId="42" xfId="0" applyNumberFormat="1" applyFont="1" applyFill="1" applyBorder="1" applyAlignment="1">
      <alignment horizontal="center"/>
    </xf>
    <xf numFmtId="208" fontId="39" fillId="10" borderId="36" xfId="0" applyNumberFormat="1" applyFont="1" applyFill="1" applyBorder="1" applyAlignment="1">
      <alignment horizontal="center"/>
    </xf>
    <xf numFmtId="208" fontId="39" fillId="10" borderId="43" xfId="0" applyNumberFormat="1" applyFont="1" applyFill="1" applyBorder="1" applyAlignment="1">
      <alignment horizontal="center"/>
    </xf>
    <xf numFmtId="208" fontId="15" fillId="10" borderId="0" xfId="0" applyNumberFormat="1" applyFont="1" applyFill="1" applyAlignment="1">
      <alignment/>
    </xf>
    <xf numFmtId="208" fontId="39" fillId="10" borderId="38" xfId="0" applyNumberFormat="1" applyFont="1" applyFill="1" applyBorder="1" applyAlignment="1">
      <alignment horizontal="center"/>
    </xf>
    <xf numFmtId="208" fontId="41" fillId="10" borderId="0" xfId="0" applyNumberFormat="1" applyFont="1" applyFill="1" applyAlignment="1">
      <alignment horizontal="center"/>
    </xf>
    <xf numFmtId="208" fontId="15" fillId="10" borderId="0" xfId="0" applyNumberFormat="1" applyFont="1" applyFill="1" applyAlignment="1">
      <alignment horizontal="center"/>
    </xf>
    <xf numFmtId="208" fontId="41" fillId="10" borderId="0" xfId="0" applyNumberFormat="1" applyFont="1" applyFill="1" applyAlignment="1">
      <alignment/>
    </xf>
    <xf numFmtId="0" fontId="15" fillId="0" borderId="0" xfId="0" applyFont="1" applyAlignment="1">
      <alignment/>
    </xf>
    <xf numFmtId="2" fontId="41" fillId="10" borderId="0" xfId="0" applyNumberFormat="1" applyFont="1" applyFill="1" applyBorder="1" applyAlignment="1" applyProtection="1">
      <alignment/>
      <protection hidden="1"/>
    </xf>
    <xf numFmtId="0" fontId="41" fillId="10" borderId="0" xfId="0" applyFont="1" applyFill="1" applyAlignment="1" applyProtection="1">
      <alignment/>
      <protection hidden="1"/>
    </xf>
    <xf numFmtId="2" fontId="41" fillId="10" borderId="0" xfId="0" applyNumberFormat="1" applyFont="1" applyFill="1" applyAlignment="1">
      <alignment/>
    </xf>
    <xf numFmtId="0" fontId="41" fillId="10" borderId="0" xfId="0" applyFont="1" applyFill="1" applyAlignment="1">
      <alignment horizontal="left"/>
    </xf>
    <xf numFmtId="0" fontId="38" fillId="0" borderId="0" xfId="0" applyNumberFormat="1" applyFont="1" applyAlignment="1">
      <alignment horizontal="center"/>
    </xf>
    <xf numFmtId="0" fontId="37" fillId="4" borderId="31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/>
    </xf>
    <xf numFmtId="208" fontId="37" fillId="0" borderId="0" xfId="0" applyNumberFormat="1" applyFont="1" applyFill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208" fontId="38" fillId="9" borderId="33" xfId="0" applyNumberFormat="1" applyFont="1" applyFill="1" applyBorder="1" applyAlignment="1">
      <alignment horizontal="center"/>
    </xf>
    <xf numFmtId="0" fontId="38" fillId="9" borderId="33" xfId="0" applyFont="1" applyFill="1" applyBorder="1" applyAlignment="1">
      <alignment horizontal="center"/>
    </xf>
    <xf numFmtId="0" fontId="38" fillId="9" borderId="44" xfId="0" applyFont="1" applyFill="1" applyBorder="1" applyAlignment="1">
      <alignment horizontal="center"/>
    </xf>
    <xf numFmtId="0" fontId="38" fillId="7" borderId="33" xfId="0" applyFont="1" applyFill="1" applyBorder="1" applyAlignment="1">
      <alignment horizontal="center"/>
    </xf>
    <xf numFmtId="208" fontId="38" fillId="7" borderId="33" xfId="0" applyNumberFormat="1" applyFont="1" applyFill="1" applyBorder="1" applyAlignment="1">
      <alignment horizontal="center"/>
    </xf>
    <xf numFmtId="0" fontId="38" fillId="7" borderId="44" xfId="0" applyFont="1" applyFill="1" applyBorder="1" applyAlignment="1">
      <alignment horizontal="center"/>
    </xf>
    <xf numFmtId="0" fontId="38" fillId="8" borderId="33" xfId="0" applyFont="1" applyFill="1" applyBorder="1" applyAlignment="1">
      <alignment horizontal="center"/>
    </xf>
    <xf numFmtId="208" fontId="38" fillId="8" borderId="33" xfId="0" applyNumberFormat="1" applyFont="1" applyFill="1" applyBorder="1" applyAlignment="1">
      <alignment horizontal="center"/>
    </xf>
    <xf numFmtId="0" fontId="38" fillId="8" borderId="13" xfId="0" applyFont="1" applyFill="1" applyBorder="1" applyAlignment="1">
      <alignment horizontal="center" vertical="center"/>
    </xf>
    <xf numFmtId="208" fontId="38" fillId="8" borderId="13" xfId="0" applyNumberFormat="1" applyFont="1" applyFill="1" applyBorder="1" applyAlignment="1">
      <alignment horizontal="center" vertical="center"/>
    </xf>
    <xf numFmtId="0" fontId="37" fillId="9" borderId="4" xfId="0" applyFont="1" applyFill="1" applyBorder="1" applyAlignment="1" applyProtection="1">
      <alignment horizontal="center"/>
      <protection/>
    </xf>
    <xf numFmtId="1" fontId="37" fillId="7" borderId="4" xfId="0" applyNumberFormat="1" applyFont="1" applyFill="1" applyBorder="1" applyAlignment="1" applyProtection="1">
      <alignment horizontal="center"/>
      <protection/>
    </xf>
    <xf numFmtId="0" fontId="35" fillId="5" borderId="33" xfId="0" applyFont="1" applyFill="1" applyBorder="1" applyAlignment="1">
      <alignment horizontal="centerContinuous" vertical="center"/>
    </xf>
    <xf numFmtId="4" fontId="1" fillId="0" borderId="4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1" fontId="37" fillId="0" borderId="27" xfId="0" applyNumberFormat="1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38" fillId="13" borderId="15" xfId="0" applyNumberFormat="1" applyFont="1" applyFill="1" applyBorder="1" applyAlignment="1">
      <alignment horizontal="center" vertical="center"/>
    </xf>
    <xf numFmtId="2" fontId="38" fillId="13" borderId="0" xfId="0" applyNumberFormat="1" applyFont="1" applyFill="1" applyBorder="1" applyAlignment="1">
      <alignment horizontal="center" vertical="center"/>
    </xf>
    <xf numFmtId="2" fontId="38" fillId="13" borderId="21" xfId="0" applyNumberFormat="1" applyFont="1" applyFill="1" applyBorder="1" applyAlignment="1">
      <alignment horizontal="center" vertical="center"/>
    </xf>
    <xf numFmtId="0" fontId="40" fillId="14" borderId="18" xfId="0" applyFont="1" applyFill="1" applyBorder="1" applyAlignment="1">
      <alignment horizontal="center" vertical="center"/>
    </xf>
    <xf numFmtId="0" fontId="40" fillId="14" borderId="19" xfId="0" applyFont="1" applyFill="1" applyBorder="1" applyAlignment="1">
      <alignment horizontal="center" vertical="center"/>
    </xf>
    <xf numFmtId="0" fontId="40" fillId="14" borderId="22" xfId="0" applyFont="1" applyFill="1" applyBorder="1" applyAlignment="1">
      <alignment horizontal="center" vertical="center"/>
    </xf>
    <xf numFmtId="0" fontId="40" fillId="14" borderId="23" xfId="0" applyFont="1" applyFill="1" applyBorder="1" applyAlignment="1">
      <alignment horizontal="center" vertical="center"/>
    </xf>
    <xf numFmtId="0" fontId="40" fillId="14" borderId="27" xfId="0" applyFont="1" applyFill="1" applyBorder="1" applyAlignment="1">
      <alignment horizontal="center" vertical="center"/>
    </xf>
    <xf numFmtId="0" fontId="40" fillId="14" borderId="28" xfId="0" applyFont="1" applyFill="1" applyBorder="1" applyAlignment="1">
      <alignment horizontal="center" vertical="center"/>
    </xf>
    <xf numFmtId="0" fontId="40" fillId="14" borderId="29" xfId="0" applyFont="1" applyFill="1" applyBorder="1" applyAlignment="1">
      <alignment horizontal="center" vertical="center"/>
    </xf>
    <xf numFmtId="0" fontId="40" fillId="15" borderId="27" xfId="0" applyFont="1" applyFill="1" applyBorder="1" applyAlignment="1">
      <alignment horizontal="center"/>
    </xf>
    <xf numFmtId="0" fontId="40" fillId="15" borderId="28" xfId="0" applyFont="1" applyFill="1" applyBorder="1" applyAlignment="1">
      <alignment horizontal="center"/>
    </xf>
    <xf numFmtId="0" fontId="40" fillId="14" borderId="0" xfId="0" applyFont="1" applyFill="1" applyBorder="1" applyAlignment="1">
      <alignment horizontal="center" vertical="center"/>
    </xf>
    <xf numFmtId="0" fontId="40" fillId="14" borderId="21" xfId="0" applyFont="1" applyFill="1" applyBorder="1" applyAlignment="1">
      <alignment horizontal="center" vertical="center"/>
    </xf>
    <xf numFmtId="208" fontId="37" fillId="9" borderId="47" xfId="0" applyNumberFormat="1" applyFont="1" applyFill="1" applyBorder="1" applyAlignment="1" applyProtection="1">
      <alignment horizontal="center"/>
      <protection locked="0"/>
    </xf>
    <xf numFmtId="208" fontId="37" fillId="9" borderId="48" xfId="0" applyNumberFormat="1" applyFont="1" applyFill="1" applyBorder="1" applyAlignment="1" applyProtection="1">
      <alignment horizontal="center"/>
      <protection locked="0"/>
    </xf>
    <xf numFmtId="208" fontId="37" fillId="9" borderId="49" xfId="0" applyNumberFormat="1" applyFont="1" applyFill="1" applyBorder="1" applyAlignment="1" applyProtection="1">
      <alignment horizontal="center"/>
      <protection locked="0"/>
    </xf>
    <xf numFmtId="0" fontId="38" fillId="9" borderId="1" xfId="0" applyFont="1" applyFill="1" applyBorder="1" applyAlignment="1">
      <alignment horizontal="center"/>
    </xf>
    <xf numFmtId="2" fontId="38" fillId="9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2" fontId="37" fillId="0" borderId="17" xfId="0" applyNumberFormat="1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Continuous"/>
    </xf>
    <xf numFmtId="0" fontId="40" fillId="6" borderId="26" xfId="0" applyFont="1" applyFill="1" applyBorder="1" applyAlignment="1">
      <alignment horizontal="centerContinuous"/>
    </xf>
    <xf numFmtId="0" fontId="40" fillId="16" borderId="14" xfId="0" applyFont="1" applyFill="1" applyBorder="1" applyAlignment="1">
      <alignment horizontal="center" vertical="center"/>
    </xf>
    <xf numFmtId="0" fontId="40" fillId="16" borderId="20" xfId="0" applyFont="1" applyFill="1" applyBorder="1" applyAlignment="1">
      <alignment horizontal="center" vertical="center"/>
    </xf>
    <xf numFmtId="0" fontId="40" fillId="16" borderId="25" xfId="0" applyFont="1" applyFill="1" applyBorder="1" applyAlignment="1">
      <alignment horizontal="center" vertical="center"/>
    </xf>
    <xf numFmtId="0" fontId="40" fillId="16" borderId="30" xfId="0" applyFont="1" applyFill="1" applyBorder="1" applyAlignment="1">
      <alignment horizontal="center" vertical="center"/>
    </xf>
    <xf numFmtId="0" fontId="56" fillId="16" borderId="3" xfId="0" applyFont="1" applyFill="1" applyBorder="1" applyAlignment="1">
      <alignment horizontal="center" vertical="center"/>
    </xf>
    <xf numFmtId="4" fontId="57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40" fillId="15" borderId="32" xfId="0" applyFont="1" applyFill="1" applyBorder="1" applyAlignment="1">
      <alignment horizontal="center"/>
    </xf>
    <xf numFmtId="208" fontId="39" fillId="10" borderId="0" xfId="0" applyNumberFormat="1" applyFont="1" applyFill="1" applyBorder="1" applyAlignment="1">
      <alignment horizontal="center"/>
    </xf>
    <xf numFmtId="208" fontId="39" fillId="12" borderId="41" xfId="0" applyNumberFormat="1" applyFont="1" applyFill="1" applyBorder="1" applyAlignment="1">
      <alignment horizontal="center"/>
    </xf>
    <xf numFmtId="208" fontId="37" fillId="12" borderId="0" xfId="0" applyNumberFormat="1" applyFont="1" applyFill="1" applyBorder="1" applyAlignment="1">
      <alignment horizontal="center" vertical="top"/>
    </xf>
    <xf numFmtId="208" fontId="37" fillId="12" borderId="0" xfId="0" applyNumberFormat="1" applyFont="1" applyFill="1" applyBorder="1" applyAlignment="1">
      <alignment horizontal="center" vertical="center"/>
    </xf>
    <xf numFmtId="208" fontId="37" fillId="12" borderId="21" xfId="0" applyNumberFormat="1" applyFont="1" applyFill="1" applyBorder="1" applyAlignment="1">
      <alignment horizontal="center" vertical="center"/>
    </xf>
    <xf numFmtId="208" fontId="37" fillId="12" borderId="29" xfId="0" applyNumberFormat="1" applyFont="1" applyFill="1" applyBorder="1" applyAlignment="1">
      <alignment horizontal="center" vertical="center"/>
    </xf>
    <xf numFmtId="208" fontId="37" fillId="12" borderId="4" xfId="0" applyNumberFormat="1" applyFont="1" applyFill="1" applyBorder="1" applyAlignment="1">
      <alignment horizontal="centerContinuous"/>
    </xf>
    <xf numFmtId="208" fontId="37" fillId="0" borderId="0" xfId="0" applyNumberFormat="1" applyFont="1" applyFill="1" applyAlignment="1">
      <alignment horizontal="center"/>
    </xf>
    <xf numFmtId="46" fontId="39" fillId="14" borderId="48" xfId="0" applyNumberFormat="1" applyFont="1" applyFill="1" applyBorder="1" applyAlignment="1">
      <alignment/>
    </xf>
    <xf numFmtId="208" fontId="44" fillId="17" borderId="50" xfId="0" applyNumberFormat="1" applyFont="1" applyFill="1" applyBorder="1" applyAlignment="1">
      <alignment horizontal="center"/>
    </xf>
    <xf numFmtId="208" fontId="44" fillId="17" borderId="51" xfId="0" applyNumberFormat="1" applyFont="1" applyFill="1" applyBorder="1" applyAlignment="1">
      <alignment horizontal="center"/>
    </xf>
    <xf numFmtId="208" fontId="44" fillId="17" borderId="52" xfId="0" applyNumberFormat="1" applyFont="1" applyFill="1" applyBorder="1" applyAlignment="1">
      <alignment horizontal="center"/>
    </xf>
    <xf numFmtId="0" fontId="44" fillId="17" borderId="50" xfId="0" applyFont="1" applyFill="1" applyBorder="1" applyAlignment="1">
      <alignment horizontal="center"/>
    </xf>
    <xf numFmtId="0" fontId="44" fillId="17" borderId="51" xfId="0" applyFont="1" applyFill="1" applyBorder="1" applyAlignment="1">
      <alignment horizontal="center"/>
    </xf>
    <xf numFmtId="0" fontId="44" fillId="17" borderId="52" xfId="0" applyFont="1" applyFill="1" applyBorder="1" applyAlignment="1">
      <alignment horizontal="center"/>
    </xf>
    <xf numFmtId="0" fontId="40" fillId="14" borderId="34" xfId="0" applyFont="1" applyFill="1" applyBorder="1" applyAlignment="1">
      <alignment horizontal="center" vertical="center"/>
    </xf>
    <xf numFmtId="0" fontId="40" fillId="14" borderId="47" xfId="0" applyFont="1" applyFill="1" applyBorder="1" applyAlignment="1">
      <alignment horizontal="center" vertical="center"/>
    </xf>
    <xf numFmtId="0" fontId="40" fillId="14" borderId="48" xfId="0" applyFont="1" applyFill="1" applyBorder="1" applyAlignment="1">
      <alignment horizontal="center" vertical="center"/>
    </xf>
    <xf numFmtId="0" fontId="40" fillId="14" borderId="49" xfId="0" applyFont="1" applyFill="1" applyBorder="1" applyAlignment="1">
      <alignment horizontal="center" vertical="center"/>
    </xf>
    <xf numFmtId="208" fontId="38" fillId="12" borderId="37" xfId="0" applyNumberFormat="1" applyFont="1" applyFill="1" applyBorder="1" applyAlignment="1">
      <alignment horizontal="center"/>
    </xf>
    <xf numFmtId="0" fontId="40" fillId="15" borderId="44" xfId="0" applyFont="1" applyFill="1" applyBorder="1" applyAlignment="1">
      <alignment horizontal="center"/>
    </xf>
    <xf numFmtId="0" fontId="40" fillId="15" borderId="33" xfId="0" applyFont="1" applyFill="1" applyBorder="1" applyAlignment="1">
      <alignment horizontal="center"/>
    </xf>
    <xf numFmtId="0" fontId="0" fillId="13" borderId="4" xfId="0" applyFont="1" applyFill="1" applyBorder="1" applyAlignment="1">
      <alignment horizontal="left" vertical="center"/>
    </xf>
    <xf numFmtId="0" fontId="60" fillId="14" borderId="4" xfId="0" applyFont="1" applyFill="1" applyBorder="1" applyAlignment="1">
      <alignment/>
    </xf>
    <xf numFmtId="0" fontId="60" fillId="6" borderId="4" xfId="0" applyFont="1" applyFill="1" applyBorder="1" applyAlignment="1">
      <alignment horizontal="left" vertical="center"/>
    </xf>
    <xf numFmtId="0" fontId="0" fillId="4" borderId="27" xfId="0" applyFont="1" applyFill="1" applyBorder="1" applyAlignment="1">
      <alignment horizontal="left" vertical="center"/>
    </xf>
    <xf numFmtId="0" fontId="0" fillId="9" borderId="27" xfId="0" applyFont="1" applyFill="1" applyBorder="1" applyAlignment="1">
      <alignment horizontal="left" vertical="center"/>
    </xf>
    <xf numFmtId="0" fontId="0" fillId="5" borderId="27" xfId="0" applyFont="1" applyFill="1" applyBorder="1" applyAlignment="1">
      <alignment horizontal="left" vertical="center"/>
    </xf>
    <xf numFmtId="0" fontId="0" fillId="7" borderId="27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60" fillId="18" borderId="27" xfId="0" applyFont="1" applyFill="1" applyBorder="1" applyAlignment="1">
      <alignment horizontal="left" vertical="center"/>
    </xf>
    <xf numFmtId="0" fontId="38" fillId="8" borderId="53" xfId="0" applyFont="1" applyFill="1" applyBorder="1" applyAlignment="1">
      <alignment horizontal="center"/>
    </xf>
    <xf numFmtId="0" fontId="60" fillId="19" borderId="27" xfId="0" applyFont="1" applyFill="1" applyBorder="1" applyAlignment="1">
      <alignment horizontal="left" vertical="center"/>
    </xf>
    <xf numFmtId="46" fontId="38" fillId="7" borderId="4" xfId="0" applyNumberFormat="1" applyFont="1" applyFill="1" applyBorder="1" applyAlignment="1">
      <alignment horizontal="center" vertical="center"/>
    </xf>
    <xf numFmtId="46" fontId="38" fillId="9" borderId="4" xfId="0" applyNumberFormat="1" applyFont="1" applyFill="1" applyBorder="1" applyAlignment="1">
      <alignment horizontal="center" vertical="center"/>
    </xf>
    <xf numFmtId="46" fontId="38" fillId="8" borderId="4" xfId="0" applyNumberFormat="1" applyFont="1" applyFill="1" applyBorder="1" applyAlignment="1">
      <alignment horizontal="center" vertical="center"/>
    </xf>
    <xf numFmtId="46" fontId="39" fillId="11" borderId="23" xfId="0" applyNumberFormat="1" applyFont="1" applyFill="1" applyBorder="1" applyAlignment="1">
      <alignment horizontal="center"/>
    </xf>
    <xf numFmtId="46" fontId="39" fillId="12" borderId="23" xfId="0" applyNumberFormat="1" applyFont="1" applyFill="1" applyBorder="1" applyAlignment="1">
      <alignment horizontal="center"/>
    </xf>
    <xf numFmtId="208" fontId="44" fillId="17" borderId="50" xfId="0" applyNumberFormat="1" applyFont="1" applyFill="1" applyBorder="1" applyAlignment="1">
      <alignment horizontal="center"/>
    </xf>
    <xf numFmtId="208" fontId="44" fillId="17" borderId="5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Alignment="1">
      <alignment horizontal="right" vertical="center"/>
    </xf>
    <xf numFmtId="0" fontId="67" fillId="0" borderId="0" xfId="0" applyFont="1" applyAlignment="1">
      <alignment horizontal="center"/>
    </xf>
    <xf numFmtId="0" fontId="39" fillId="10" borderId="35" xfId="0" applyFont="1" applyFill="1" applyBorder="1" applyAlignment="1">
      <alignment horizontal="center"/>
    </xf>
    <xf numFmtId="0" fontId="39" fillId="10" borderId="36" xfId="0" applyFont="1" applyFill="1" applyBorder="1" applyAlignment="1">
      <alignment horizontal="center"/>
    </xf>
    <xf numFmtId="49" fontId="43" fillId="11" borderId="23" xfId="0" applyNumberFormat="1" applyFont="1" applyFill="1" applyBorder="1" applyAlignment="1">
      <alignment horizontal="center"/>
    </xf>
    <xf numFmtId="49" fontId="43" fillId="11" borderId="17" xfId="0" applyNumberFormat="1" applyFont="1" applyFill="1" applyBorder="1" applyAlignment="1">
      <alignment horizontal="center"/>
    </xf>
    <xf numFmtId="49" fontId="43" fillId="11" borderId="54" xfId="0" applyNumberFormat="1" applyFont="1" applyFill="1" applyBorder="1" applyAlignment="1">
      <alignment horizontal="center"/>
    </xf>
    <xf numFmtId="49" fontId="39" fillId="11" borderId="23" xfId="0" applyNumberFormat="1" applyFont="1" applyFill="1" applyBorder="1" applyAlignment="1">
      <alignment horizontal="center"/>
    </xf>
    <xf numFmtId="49" fontId="39" fillId="11" borderId="39" xfId="0" applyNumberFormat="1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 vertical="center"/>
    </xf>
    <xf numFmtId="0" fontId="44" fillId="17" borderId="21" xfId="0" applyFont="1" applyFill="1" applyBorder="1" applyAlignment="1">
      <alignment horizontal="center" vertical="center"/>
    </xf>
    <xf numFmtId="0" fontId="44" fillId="17" borderId="55" xfId="0" applyFont="1" applyFill="1" applyBorder="1" applyAlignment="1">
      <alignment horizontal="center"/>
    </xf>
    <xf numFmtId="0" fontId="44" fillId="17" borderId="56" xfId="0" applyFont="1" applyFill="1" applyBorder="1" applyAlignment="1">
      <alignment horizontal="center"/>
    </xf>
    <xf numFmtId="0" fontId="44" fillId="17" borderId="57" xfId="0" applyFont="1" applyFill="1" applyBorder="1" applyAlignment="1">
      <alignment horizontal="center"/>
    </xf>
    <xf numFmtId="208" fontId="44" fillId="17" borderId="52" xfId="0" applyNumberFormat="1" applyFont="1" applyFill="1" applyBorder="1" applyAlignment="1">
      <alignment horizontal="center"/>
    </xf>
    <xf numFmtId="208" fontId="44" fillId="17" borderId="57" xfId="0" applyNumberFormat="1" applyFont="1" applyFill="1" applyBorder="1" applyAlignment="1">
      <alignment horizontal="center" vertical="center"/>
    </xf>
    <xf numFmtId="208" fontId="44" fillId="17" borderId="58" xfId="0" applyNumberFormat="1" applyFont="1" applyFill="1" applyBorder="1" applyAlignment="1">
      <alignment horizontal="center" vertical="center"/>
    </xf>
    <xf numFmtId="0" fontId="40" fillId="14" borderId="27" xfId="0" applyFont="1" applyFill="1" applyBorder="1" applyAlignment="1">
      <alignment horizontal="center"/>
    </xf>
    <xf numFmtId="0" fontId="40" fillId="14" borderId="32" xfId="0" applyFont="1" applyFill="1" applyBorder="1" applyAlignment="1">
      <alignment horizontal="center"/>
    </xf>
    <xf numFmtId="0" fontId="40" fillId="14" borderId="33" xfId="0" applyFont="1" applyFill="1" applyBorder="1" applyAlignment="1">
      <alignment horizontal="center"/>
    </xf>
    <xf numFmtId="0" fontId="38" fillId="20" borderId="27" xfId="0" applyFont="1" applyFill="1" applyBorder="1" applyAlignment="1">
      <alignment horizontal="center"/>
    </xf>
    <xf numFmtId="0" fontId="38" fillId="20" borderId="32" xfId="0" applyFont="1" applyFill="1" applyBorder="1" applyAlignment="1">
      <alignment horizontal="center"/>
    </xf>
    <xf numFmtId="0" fontId="38" fillId="20" borderId="33" xfId="0" applyFont="1" applyFill="1" applyBorder="1" applyAlignment="1">
      <alignment horizontal="center"/>
    </xf>
    <xf numFmtId="0" fontId="38" fillId="7" borderId="0" xfId="0" applyFont="1" applyFill="1" applyBorder="1" applyAlignment="1">
      <alignment horizontal="center" vertical="top"/>
    </xf>
    <xf numFmtId="0" fontId="38" fillId="7" borderId="26" xfId="0" applyFont="1" applyFill="1" applyBorder="1" applyAlignment="1">
      <alignment horizontal="center" vertical="top"/>
    </xf>
    <xf numFmtId="0" fontId="38" fillId="8" borderId="0" xfId="0" applyFont="1" applyFill="1" applyBorder="1" applyAlignment="1">
      <alignment horizontal="center" vertical="top"/>
    </xf>
    <xf numFmtId="0" fontId="38" fillId="8" borderId="26" xfId="0" applyFont="1" applyFill="1" applyBorder="1" applyAlignment="1">
      <alignment horizontal="center" vertical="top"/>
    </xf>
    <xf numFmtId="0" fontId="38" fillId="13" borderId="18" xfId="0" applyFont="1" applyFill="1" applyBorder="1" applyAlignment="1">
      <alignment horizontal="center" vertical="center"/>
    </xf>
    <xf numFmtId="0" fontId="38" fillId="13" borderId="31" xfId="0" applyFont="1" applyFill="1" applyBorder="1" applyAlignment="1">
      <alignment horizontal="center" vertical="center"/>
    </xf>
    <xf numFmtId="0" fontId="38" fillId="9" borderId="27" xfId="0" applyFont="1" applyFill="1" applyBorder="1" applyAlignment="1">
      <alignment horizontal="center"/>
    </xf>
    <xf numFmtId="0" fontId="38" fillId="9" borderId="32" xfId="0" applyFont="1" applyFill="1" applyBorder="1" applyAlignment="1">
      <alignment horizontal="center"/>
    </xf>
    <xf numFmtId="0" fontId="38" fillId="9" borderId="44" xfId="0" applyFont="1" applyFill="1" applyBorder="1" applyAlignment="1">
      <alignment horizontal="center"/>
    </xf>
    <xf numFmtId="0" fontId="38" fillId="7" borderId="53" xfId="0" applyFont="1" applyFill="1" applyBorder="1" applyAlignment="1">
      <alignment horizontal="center"/>
    </xf>
    <xf numFmtId="0" fontId="38" fillId="7" borderId="32" xfId="0" applyFont="1" applyFill="1" applyBorder="1" applyAlignment="1">
      <alignment horizontal="center"/>
    </xf>
    <xf numFmtId="0" fontId="38" fillId="7" borderId="44" xfId="0" applyFont="1" applyFill="1" applyBorder="1" applyAlignment="1">
      <alignment horizontal="center"/>
    </xf>
    <xf numFmtId="0" fontId="55" fillId="16" borderId="2" xfId="0" applyFont="1" applyFill="1" applyBorder="1" applyAlignment="1">
      <alignment horizontal="center" vertical="center"/>
    </xf>
    <xf numFmtId="0" fontId="55" fillId="16" borderId="3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8" fillId="9" borderId="31" xfId="0" applyFont="1" applyFill="1" applyBorder="1" applyAlignment="1">
      <alignment horizontal="center"/>
    </xf>
    <xf numFmtId="0" fontId="38" fillId="9" borderId="26" xfId="0" applyFont="1" applyFill="1" applyBorder="1" applyAlignment="1">
      <alignment horizontal="center"/>
    </xf>
    <xf numFmtId="0" fontId="38" fillId="9" borderId="49" xfId="0" applyFont="1" applyFill="1" applyBorder="1" applyAlignment="1">
      <alignment horizontal="center"/>
    </xf>
    <xf numFmtId="0" fontId="35" fillId="5" borderId="2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center" vertical="center"/>
    </xf>
    <xf numFmtId="0" fontId="40" fillId="15" borderId="0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REPARTITION ANNUELLE DU KILOMETRAGE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375"/>
          <c:y val="0.23325"/>
          <c:w val="0.7245"/>
          <c:h val="0.6305"/>
        </c:manualLayout>
      </c:layout>
      <c:ofPieChart>
        <c:ofPieType val="pie"/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999933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993366"/>
              </a:solidFill>
            </c:spPr>
          </c:dPt>
          <c:dPt>
            <c:idx val="7"/>
            <c:spPr>
              <a:solidFill>
                <a:srgbClr val="3333CC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FF8080"/>
              </a:solidFill>
            </c:spPr>
          </c:dPt>
          <c:dLbls>
            <c:dLbl>
              <c:idx val="0"/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'Bilan annuel'!$A$2:$A$10</c:f>
              <c:strCache/>
            </c:strRef>
          </c:cat>
          <c:val>
            <c:numRef>
              <c:f>'Bilan annuel'!$B$2:$B$10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100"/>
        <c:splitType val="percent"/>
        <c:splitPos val="85.47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45"/>
          <c:y val="0.27025"/>
          <c:w val="0.22525"/>
          <c:h val="0.568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solidFill>
                  <a:srgbClr val="8080FF"/>
                </a:solidFill>
              </a:rPr>
              <a:t>Nbre H / Mois / discipline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937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v>Nbre d'heures Nat</c:v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Bilan!$J$57:$J$68</c:f>
              <c:numCache>
                <c:ptCount val="12"/>
                <c:pt idx="0">
                  <c:v>0.45138888888888884</c:v>
                </c:pt>
                <c:pt idx="1">
                  <c:v>0.48263888888888895</c:v>
                </c:pt>
                <c:pt idx="2">
                  <c:v>0.5000000000000001</c:v>
                </c:pt>
                <c:pt idx="3">
                  <c:v>0.6006944444444444</c:v>
                </c:pt>
                <c:pt idx="4">
                  <c:v>0.40625000000000006</c:v>
                </c:pt>
                <c:pt idx="5">
                  <c:v>0.40972222222222227</c:v>
                </c:pt>
                <c:pt idx="6">
                  <c:v>0.29513888888888884</c:v>
                </c:pt>
                <c:pt idx="7">
                  <c:v>0.2826388888888889</c:v>
                </c:pt>
                <c:pt idx="8">
                  <c:v>0.020833333333333332</c:v>
                </c:pt>
                <c:pt idx="9">
                  <c:v>0.11805555555555555</c:v>
                </c:pt>
                <c:pt idx="10">
                  <c:v>0.08680555555555555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Nbre d'heure de Vélo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Bilan!$I$57:$I$68</c:f>
              <c:numCache>
                <c:ptCount val="12"/>
                <c:pt idx="0">
                  <c:v>0.625</c:v>
                </c:pt>
                <c:pt idx="1">
                  <c:v>0.6319444444444445</c:v>
                </c:pt>
                <c:pt idx="2">
                  <c:v>0.8944444444444446</c:v>
                </c:pt>
                <c:pt idx="3">
                  <c:v>1.114583333333333</c:v>
                </c:pt>
                <c:pt idx="4">
                  <c:v>1.2430555555555556</c:v>
                </c:pt>
                <c:pt idx="5">
                  <c:v>0.965972222222222</c:v>
                </c:pt>
                <c:pt idx="6">
                  <c:v>0.9722222222222222</c:v>
                </c:pt>
                <c:pt idx="7">
                  <c:v>1.3868055555555556</c:v>
                </c:pt>
                <c:pt idx="8">
                  <c:v>0.18749999999999997</c:v>
                </c:pt>
                <c:pt idx="9">
                  <c:v>0.3229166666666667</c:v>
                </c:pt>
                <c:pt idx="10">
                  <c:v>0.10208333333333333</c:v>
                </c:pt>
                <c:pt idx="11">
                  <c:v>0.2743055555555556</c:v>
                </c:pt>
              </c:numCache>
            </c:numRef>
          </c:val>
        </c:ser>
        <c:ser>
          <c:idx val="2"/>
          <c:order val="2"/>
          <c:tx>
            <c:v>Nbre d'heures de Course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Bilan!$H$57:$H$68</c:f>
              <c:numCache>
                <c:ptCount val="12"/>
                <c:pt idx="0">
                  <c:v>0.7499999999999999</c:v>
                </c:pt>
                <c:pt idx="1">
                  <c:v>0.657638888888889</c:v>
                </c:pt>
                <c:pt idx="2">
                  <c:v>0.6673611111111112</c:v>
                </c:pt>
                <c:pt idx="3">
                  <c:v>0.6930555555555555</c:v>
                </c:pt>
                <c:pt idx="4">
                  <c:v>0.6701388888888888</c:v>
                </c:pt>
                <c:pt idx="5">
                  <c:v>0.5444444444444445</c:v>
                </c:pt>
                <c:pt idx="6">
                  <c:v>0.545138888888889</c:v>
                </c:pt>
                <c:pt idx="7">
                  <c:v>0.7291666666666667</c:v>
                </c:pt>
                <c:pt idx="8">
                  <c:v>0.041666666666666664</c:v>
                </c:pt>
                <c:pt idx="9">
                  <c:v>0</c:v>
                </c:pt>
                <c:pt idx="10">
                  <c:v>0.09375</c:v>
                </c:pt>
                <c:pt idx="11">
                  <c:v>0.2465277777777778</c:v>
                </c:pt>
              </c:numCache>
            </c:numRef>
          </c:val>
        </c:ser>
        <c:overlap val="100"/>
        <c:gapWidth val="10"/>
        <c:axId val="58403267"/>
        <c:axId val="40651884"/>
      </c:barChart>
      <c:catAx>
        <c:axId val="5840326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575" b="0" i="0" u="none" baseline="0"/>
            </a:pPr>
          </a:p>
        </c:txPr>
        <c:crossAx val="40651884"/>
        <c:crosses val="autoZero"/>
        <c:auto val="0"/>
        <c:lblOffset val="100"/>
        <c:tickLblSkip val="1"/>
        <c:noMultiLvlLbl val="0"/>
      </c:catAx>
      <c:valAx>
        <c:axId val="40651884"/>
        <c:scaling>
          <c:orientation val="minMax"/>
          <c:min val="0"/>
        </c:scaling>
        <c:axPos val="l"/>
        <c:delete val="0"/>
        <c:numFmt formatCode="[h]:mm" sourceLinked="0"/>
        <c:majorTickMark val="out"/>
        <c:minorTickMark val="none"/>
        <c:tickLblPos val="nextTo"/>
        <c:crossAx val="58403267"/>
        <c:crossesAt val="1"/>
        <c:crossBetween val="between"/>
        <c:dispUnits/>
        <c:minorUnit val="0.00833336"/>
      </c:valAx>
      <c:spPr>
        <a:solidFill>
          <a:srgbClr val="FFFF99"/>
        </a:solidFill>
        <a:ln w="25400">
          <a:solidFill/>
        </a:ln>
      </c:spPr>
    </c:plotArea>
    <c:plotVisOnly val="0"/>
    <c:dispBlanksAs val="gap"/>
    <c:showDLblsOverMax val="0"/>
  </c:chart>
  <c:spPr>
    <a:solidFill>
      <a:srgbClr val="E3E3E3"/>
    </a:soli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FF"/>
                </a:solidFill>
              </a:rPr>
              <a:t>Km hebdo</a:t>
            </a:r>
          </a:p>
        </c:rich>
      </c:tx>
      <c:layout>
        <c:manualLayout>
          <c:xMode val="factor"/>
          <c:yMode val="factor"/>
          <c:x val="-0.003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9962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v>Km hebdomadaire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Bilan!$A$3:$A$55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Bilan!$G$3:$G$55</c:f>
              <c:numCache>
                <c:ptCount val="53"/>
                <c:pt idx="0">
                  <c:v>0</c:v>
                </c:pt>
                <c:pt idx="1">
                  <c:v>5.8</c:v>
                </c:pt>
                <c:pt idx="2">
                  <c:v>6.1</c:v>
                </c:pt>
                <c:pt idx="3">
                  <c:v>8.8</c:v>
                </c:pt>
                <c:pt idx="4">
                  <c:v>7.5</c:v>
                </c:pt>
                <c:pt idx="5">
                  <c:v>6.300000000000001</c:v>
                </c:pt>
                <c:pt idx="6">
                  <c:v>6.15</c:v>
                </c:pt>
                <c:pt idx="7">
                  <c:v>6.500000000000001</c:v>
                </c:pt>
                <c:pt idx="8">
                  <c:v>8.600000000000001</c:v>
                </c:pt>
                <c:pt idx="9">
                  <c:v>5.5</c:v>
                </c:pt>
                <c:pt idx="10">
                  <c:v>6</c:v>
                </c:pt>
                <c:pt idx="11">
                  <c:v>7.4</c:v>
                </c:pt>
                <c:pt idx="12">
                  <c:v>7</c:v>
                </c:pt>
                <c:pt idx="13">
                  <c:v>7.1</c:v>
                </c:pt>
                <c:pt idx="14">
                  <c:v>7.4</c:v>
                </c:pt>
                <c:pt idx="15">
                  <c:v>10.299999999999999</c:v>
                </c:pt>
                <c:pt idx="16">
                  <c:v>7.2</c:v>
                </c:pt>
                <c:pt idx="17">
                  <c:v>6</c:v>
                </c:pt>
                <c:pt idx="18">
                  <c:v>7.5</c:v>
                </c:pt>
                <c:pt idx="19">
                  <c:v>8.600000000000001</c:v>
                </c:pt>
                <c:pt idx="20">
                  <c:v>4.6</c:v>
                </c:pt>
                <c:pt idx="21">
                  <c:v>2</c:v>
                </c:pt>
                <c:pt idx="22">
                  <c:v>8.3</c:v>
                </c:pt>
                <c:pt idx="23">
                  <c:v>2.7</c:v>
                </c:pt>
                <c:pt idx="24">
                  <c:v>3</c:v>
                </c:pt>
                <c:pt idx="25">
                  <c:v>9.6</c:v>
                </c:pt>
                <c:pt idx="26">
                  <c:v>9.8</c:v>
                </c:pt>
                <c:pt idx="27">
                  <c:v>8.3</c:v>
                </c:pt>
                <c:pt idx="28">
                  <c:v>8.5</c:v>
                </c:pt>
                <c:pt idx="29">
                  <c:v>0.5</c:v>
                </c:pt>
                <c:pt idx="30">
                  <c:v>2.5</c:v>
                </c:pt>
                <c:pt idx="31">
                  <c:v>1.2</c:v>
                </c:pt>
                <c:pt idx="32">
                  <c:v>3</c:v>
                </c:pt>
                <c:pt idx="33">
                  <c:v>7.3</c:v>
                </c:pt>
                <c:pt idx="34">
                  <c:v>6.8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3.2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gapWidth val="10"/>
        <c:axId val="35456013"/>
        <c:axId val="7726822"/>
      </c:barChart>
      <c:catAx>
        <c:axId val="3545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726822"/>
        <c:crossesAt val="0"/>
        <c:auto val="0"/>
        <c:lblOffset val="100"/>
        <c:tickLblSkip val="2"/>
        <c:noMultiLvlLbl val="0"/>
      </c:catAx>
      <c:valAx>
        <c:axId val="7726822"/>
        <c:scaling>
          <c:orientation val="minMax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456013"/>
        <c:crossesAt val="1"/>
        <c:crossBetween val="between"/>
        <c:dispUnits/>
        <c:majorUnit val="2"/>
      </c:valAx>
      <c:spPr>
        <a:solidFill>
          <a:srgbClr val="FFFF99"/>
        </a:soli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E3E3E3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FF"/>
                </a:solidFill>
              </a:rPr>
              <a:t>Km mensuel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75"/>
          <c:w val="0.99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v>Km mensuel</c:v>
          </c:tx>
          <c:spPr>
            <a:solidFill>
              <a:srgbClr val="0000FF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Bilan!$G$57:$G$68</c:f>
              <c:numCache>
                <c:ptCount val="12"/>
                <c:pt idx="0">
                  <c:v>28.2</c:v>
                </c:pt>
                <c:pt idx="1">
                  <c:v>27.55</c:v>
                </c:pt>
                <c:pt idx="2">
                  <c:v>28.2</c:v>
                </c:pt>
                <c:pt idx="3">
                  <c:v>32.300000000000004</c:v>
                </c:pt>
                <c:pt idx="4">
                  <c:v>26.1</c:v>
                </c:pt>
                <c:pt idx="5">
                  <c:v>26.599999999999998</c:v>
                </c:pt>
                <c:pt idx="6">
                  <c:v>24.1</c:v>
                </c:pt>
                <c:pt idx="7">
                  <c:v>20.8</c:v>
                </c:pt>
                <c:pt idx="8">
                  <c:v>1</c:v>
                </c:pt>
                <c:pt idx="9">
                  <c:v>6.2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gapWidth val="30"/>
        <c:axId val="37775671"/>
        <c:axId val="5729600"/>
      </c:barChart>
      <c:catAx>
        <c:axId val="377756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400" b="0" i="0" u="none" baseline="0"/>
            </a:pPr>
          </a:p>
        </c:txPr>
        <c:crossAx val="5729600"/>
        <c:crossesAt val="0"/>
        <c:auto val="0"/>
        <c:lblOffset val="100"/>
        <c:tickLblSkip val="1"/>
        <c:noMultiLvlLbl val="0"/>
      </c:catAx>
      <c:valAx>
        <c:axId val="5729600"/>
        <c:scaling>
          <c:orientation val="minMax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775671"/>
        <c:crossesAt val="1"/>
        <c:crossBetween val="between"/>
        <c:dispUnits/>
        <c:minorUnit val="0.2"/>
      </c:valAx>
      <c:spPr>
        <a:solidFill>
          <a:srgbClr val="FFFF99"/>
        </a:soli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E3E3E3"/>
    </a:solidFill>
    <a:ln w="38100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7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moyenne/mois</c:v>
          </c:tx>
          <c:spPr>
            <a:solidFill>
              <a:srgbClr val="3333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0\ &quot;FB&quot;_-;\-* #,##0.00\ &quot;FB&quot;_-;_-* &quot;-&quot;??\ &quot;FB&quot;_-;_-@_-" sourceLinked="0"/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Bilan!$C$71:$C$82</c:f>
              <c:numCache>
                <c:ptCount val="12"/>
                <c:pt idx="0">
                  <c:v>28.2</c:v>
                </c:pt>
                <c:pt idx="1">
                  <c:v>27.875</c:v>
                </c:pt>
                <c:pt idx="2">
                  <c:v>27.983333333333334</c:v>
                </c:pt>
                <c:pt idx="3">
                  <c:v>29.0625</c:v>
                </c:pt>
                <c:pt idx="4">
                  <c:v>28.47</c:v>
                </c:pt>
                <c:pt idx="5">
                  <c:v>28.15833333333333</c:v>
                </c:pt>
                <c:pt idx="6">
                  <c:v>27.578571428571426</c:v>
                </c:pt>
                <c:pt idx="7">
                  <c:v>26.73125</c:v>
                </c:pt>
                <c:pt idx="8">
                  <c:v>23.87222222222222</c:v>
                </c:pt>
                <c:pt idx="9">
                  <c:v>22.104999999999997</c:v>
                </c:pt>
                <c:pt idx="10">
                  <c:v>20.459090909090907</c:v>
                </c:pt>
                <c:pt idx="11">
                  <c:v>18.754166666666666</c:v>
                </c:pt>
              </c:numCache>
            </c:numRef>
          </c:val>
        </c:ser>
        <c:gapWidth val="10"/>
        <c:axId val="58151745"/>
        <c:axId val="26315130"/>
      </c:barChart>
      <c:catAx>
        <c:axId val="5815174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3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315130"/>
        <c:crossesAt val="0"/>
        <c:auto val="1"/>
        <c:lblOffset val="100"/>
        <c:noMultiLvlLbl val="0"/>
      </c:catAx>
      <c:valAx>
        <c:axId val="26315130"/>
        <c:scaling>
          <c:orientation val="minMax"/>
          <c:min val="0"/>
        </c:scaling>
        <c:axPos val="l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151745"/>
        <c:crossesAt val="1"/>
        <c:crossBetween val="between"/>
        <c:dispUnits/>
        <c:minorUnit val="0.4006799999999999"/>
      </c:valAx>
      <c:spPr>
        <a:solidFill>
          <a:srgbClr val="FFFF99"/>
        </a:solidFill>
        <a:ln w="254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E3E3E3"/>
    </a:solidFill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7"/>
          <c:h val="1"/>
        </c:manualLayout>
      </c:layout>
      <c:lineChart>
        <c:grouping val="standard"/>
        <c:varyColors val="0"/>
        <c:ser>
          <c:idx val="5"/>
          <c:order val="0"/>
          <c:tx>
            <c:strRef>
              <c:f>Bilan!$A$70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Bilan!$F$71:$F$82</c:f>
              <c:numCache>
                <c:ptCount val="12"/>
                <c:pt idx="0">
                  <c:v>28.2</c:v>
                </c:pt>
                <c:pt idx="1">
                  <c:v>55.75</c:v>
                </c:pt>
                <c:pt idx="2">
                  <c:v>83.95</c:v>
                </c:pt>
                <c:pt idx="3">
                  <c:v>116.25</c:v>
                </c:pt>
                <c:pt idx="4">
                  <c:v>142.35</c:v>
                </c:pt>
                <c:pt idx="5">
                  <c:v>168.95</c:v>
                </c:pt>
                <c:pt idx="6">
                  <c:v>193.04999999999998</c:v>
                </c:pt>
                <c:pt idx="7">
                  <c:v>213.85</c:v>
                </c:pt>
                <c:pt idx="8">
                  <c:v>214.85</c:v>
                </c:pt>
                <c:pt idx="9">
                  <c:v>221.04999999999998</c:v>
                </c:pt>
                <c:pt idx="10">
                  <c:v>225.04999999999998</c:v>
                </c:pt>
                <c:pt idx="11">
                  <c:v>225.04999999999998</c:v>
                </c:pt>
              </c:numCache>
            </c:numRef>
          </c:val>
          <c:smooth val="1"/>
        </c:ser>
        <c:marker val="1"/>
        <c:axId val="23567403"/>
        <c:axId val="1164692"/>
      </c:lineChart>
      <c:catAx>
        <c:axId val="2356740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64692"/>
        <c:crossesAt val="0"/>
        <c:auto val="1"/>
        <c:lblOffset val="100"/>
        <c:noMultiLvlLbl val="0"/>
      </c:catAx>
      <c:valAx>
        <c:axId val="1164692"/>
        <c:scaling>
          <c:orientation val="minMax"/>
          <c:min val="0"/>
        </c:scaling>
        <c:axPos val="l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567403"/>
        <c:crossesAt val="1"/>
        <c:crossBetween val="between"/>
        <c:dispUnits/>
        <c:minorUnit val="2"/>
      </c:valAx>
      <c:spPr>
        <a:solidFill>
          <a:srgbClr val="C0C0C0"/>
        </a:solidFill>
        <a:ln w="254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7315"/>
          <c:w val="0.15"/>
          <c:h val="0.121"/>
        </c:manualLayout>
      </c:layout>
      <c:overlay val="0"/>
      <c:spPr>
        <a:solidFill>
          <a:srgbClr val="C0C0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solidFill>
                  <a:srgbClr val="8080FF"/>
                </a:solidFill>
              </a:rPr>
              <a:t>Km hebdo</a:t>
            </a:r>
          </a:p>
        </c:rich>
      </c:tx>
      <c:layout>
        <c:manualLayout>
          <c:xMode val="factor"/>
          <c:yMode val="factor"/>
          <c:x val="-0.01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9897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v>Km hebdomadaire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Bilan!$A$3:$A$55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Bilan!$F$3:$F$55</c:f>
              <c:numCache>
                <c:ptCount val="53"/>
                <c:pt idx="0">
                  <c:v>135</c:v>
                </c:pt>
                <c:pt idx="1">
                  <c:v>92</c:v>
                </c:pt>
                <c:pt idx="2">
                  <c:v>85</c:v>
                </c:pt>
                <c:pt idx="3">
                  <c:v>90</c:v>
                </c:pt>
                <c:pt idx="4">
                  <c:v>89</c:v>
                </c:pt>
                <c:pt idx="5">
                  <c:v>103</c:v>
                </c:pt>
                <c:pt idx="6">
                  <c:v>118</c:v>
                </c:pt>
                <c:pt idx="7">
                  <c:v>142</c:v>
                </c:pt>
                <c:pt idx="8">
                  <c:v>125</c:v>
                </c:pt>
                <c:pt idx="9">
                  <c:v>135</c:v>
                </c:pt>
                <c:pt idx="10">
                  <c:v>35</c:v>
                </c:pt>
                <c:pt idx="11">
                  <c:v>98</c:v>
                </c:pt>
                <c:pt idx="12">
                  <c:v>209</c:v>
                </c:pt>
                <c:pt idx="13">
                  <c:v>237</c:v>
                </c:pt>
                <c:pt idx="14">
                  <c:v>251</c:v>
                </c:pt>
                <c:pt idx="15">
                  <c:v>140</c:v>
                </c:pt>
                <c:pt idx="16">
                  <c:v>132</c:v>
                </c:pt>
                <c:pt idx="17">
                  <c:v>150</c:v>
                </c:pt>
                <c:pt idx="18">
                  <c:v>215</c:v>
                </c:pt>
                <c:pt idx="19">
                  <c:v>229</c:v>
                </c:pt>
                <c:pt idx="20">
                  <c:v>232</c:v>
                </c:pt>
                <c:pt idx="21">
                  <c:v>109</c:v>
                </c:pt>
                <c:pt idx="22">
                  <c:v>246</c:v>
                </c:pt>
                <c:pt idx="23">
                  <c:v>143</c:v>
                </c:pt>
                <c:pt idx="24">
                  <c:v>176</c:v>
                </c:pt>
                <c:pt idx="25">
                  <c:v>70</c:v>
                </c:pt>
                <c:pt idx="26">
                  <c:v>317</c:v>
                </c:pt>
                <c:pt idx="27">
                  <c:v>175</c:v>
                </c:pt>
                <c:pt idx="28">
                  <c:v>140</c:v>
                </c:pt>
                <c:pt idx="29">
                  <c:v>0</c:v>
                </c:pt>
                <c:pt idx="30">
                  <c:v>238</c:v>
                </c:pt>
                <c:pt idx="31">
                  <c:v>268</c:v>
                </c:pt>
                <c:pt idx="32">
                  <c:v>253</c:v>
                </c:pt>
                <c:pt idx="33">
                  <c:v>125</c:v>
                </c:pt>
                <c:pt idx="34">
                  <c:v>232</c:v>
                </c:pt>
                <c:pt idx="35">
                  <c:v>0</c:v>
                </c:pt>
                <c:pt idx="36">
                  <c:v>47</c:v>
                </c:pt>
                <c:pt idx="37">
                  <c:v>0</c:v>
                </c:pt>
                <c:pt idx="38">
                  <c:v>86</c:v>
                </c:pt>
                <c:pt idx="39">
                  <c:v>101</c:v>
                </c:pt>
                <c:pt idx="40">
                  <c:v>15</c:v>
                </c:pt>
                <c:pt idx="41">
                  <c:v>40</c:v>
                </c:pt>
                <c:pt idx="42">
                  <c:v>71</c:v>
                </c:pt>
                <c:pt idx="43">
                  <c:v>7</c:v>
                </c:pt>
                <c:pt idx="44">
                  <c:v>60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15</c:v>
                </c:pt>
                <c:pt idx="50">
                  <c:v>0</c:v>
                </c:pt>
                <c:pt idx="51">
                  <c:v>76</c:v>
                </c:pt>
                <c:pt idx="52">
                  <c:v>82</c:v>
                </c:pt>
              </c:numCache>
            </c:numRef>
          </c:val>
        </c:ser>
        <c:gapWidth val="10"/>
        <c:axId val="66387445"/>
        <c:axId val="25987982"/>
      </c:barChart>
      <c:catAx>
        <c:axId val="66387445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5987982"/>
        <c:crossesAt val="0"/>
        <c:auto val="0"/>
        <c:lblOffset val="100"/>
        <c:tickLblSkip val="2"/>
        <c:noMultiLvlLbl val="0"/>
      </c:catAx>
      <c:valAx>
        <c:axId val="25987982"/>
        <c:scaling>
          <c:orientation val="minMax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66387445"/>
        <c:crossesAt val="1"/>
        <c:crossBetween val="between"/>
        <c:dispUnits/>
        <c:minorUnit val="10"/>
      </c:valAx>
      <c:spPr>
        <a:solidFill>
          <a:srgbClr val="FFFF99"/>
        </a:soli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E3E3E3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FF"/>
                </a:solidFill>
              </a:rPr>
              <a:t>Km Mensuel</a:t>
            </a:r>
          </a:p>
        </c:rich>
      </c:tx>
      <c:layout>
        <c:manualLayout>
          <c:xMode val="factor"/>
          <c:yMode val="factor"/>
          <c:x val="-0.02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525"/>
          <c:w val="0.9847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v>Km mensuel</c:v>
          </c:tx>
          <c:spPr>
            <a:solidFill>
              <a:srgbClr val="00FF00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Bilan!$F$57:$F$68</c:f>
              <c:numCache>
                <c:ptCount val="12"/>
                <c:pt idx="0">
                  <c:v>437</c:v>
                </c:pt>
                <c:pt idx="1">
                  <c:v>462</c:v>
                </c:pt>
                <c:pt idx="2">
                  <c:v>607</c:v>
                </c:pt>
                <c:pt idx="3">
                  <c:v>755</c:v>
                </c:pt>
                <c:pt idx="4">
                  <c:v>890</c:v>
                </c:pt>
                <c:pt idx="5">
                  <c:v>680</c:v>
                </c:pt>
                <c:pt idx="6">
                  <c:v>705</c:v>
                </c:pt>
                <c:pt idx="7">
                  <c:v>998</c:v>
                </c:pt>
                <c:pt idx="8">
                  <c:v>133</c:v>
                </c:pt>
                <c:pt idx="9">
                  <c:v>227</c:v>
                </c:pt>
                <c:pt idx="10">
                  <c:v>67</c:v>
                </c:pt>
                <c:pt idx="11">
                  <c:v>173</c:v>
                </c:pt>
              </c:numCache>
            </c:numRef>
          </c:val>
        </c:ser>
        <c:gapWidth val="40"/>
        <c:axId val="4919967"/>
        <c:axId val="12002664"/>
      </c:barChart>
      <c:catAx>
        <c:axId val="49199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00" b="0" i="0" u="none" baseline="0"/>
            </a:pPr>
          </a:p>
        </c:txPr>
        <c:crossAx val="12002664"/>
        <c:crossesAt val="0"/>
        <c:auto val="0"/>
        <c:lblOffset val="100"/>
        <c:tickLblSkip val="1"/>
        <c:noMultiLvlLbl val="0"/>
      </c:catAx>
      <c:valAx>
        <c:axId val="12002664"/>
        <c:scaling>
          <c:orientation val="minMax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19967"/>
        <c:crossesAt val="1"/>
        <c:crossBetween val="between"/>
        <c:dispUnits/>
        <c:minorUnit val="5"/>
      </c:valAx>
      <c:spPr>
        <a:solidFill>
          <a:srgbClr val="FFFF99"/>
        </a:soli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E3E3E3"/>
    </a:solidFill>
    <a:ln w="38100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325"/>
          <c:w val="0.98175"/>
          <c:h val="0.98675"/>
        </c:manualLayout>
      </c:layout>
      <c:barChart>
        <c:barDir val="col"/>
        <c:grouping val="clustered"/>
        <c:varyColors val="0"/>
        <c:ser>
          <c:idx val="1"/>
          <c:order val="0"/>
          <c:tx>
            <c:v>moyenne/mois</c:v>
          </c:tx>
          <c:spPr>
            <a:solidFill>
              <a:srgbClr val="00FF00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Bilan!$B$71:$B$82</c:f>
              <c:numCache>
                <c:ptCount val="12"/>
                <c:pt idx="0">
                  <c:v>437</c:v>
                </c:pt>
                <c:pt idx="1">
                  <c:v>449.5</c:v>
                </c:pt>
                <c:pt idx="2">
                  <c:v>502</c:v>
                </c:pt>
                <c:pt idx="3">
                  <c:v>565.25</c:v>
                </c:pt>
                <c:pt idx="4">
                  <c:v>630.2</c:v>
                </c:pt>
                <c:pt idx="5">
                  <c:v>638.5</c:v>
                </c:pt>
                <c:pt idx="6">
                  <c:v>648</c:v>
                </c:pt>
                <c:pt idx="7">
                  <c:v>691.75</c:v>
                </c:pt>
                <c:pt idx="8">
                  <c:v>629.6666666666666</c:v>
                </c:pt>
                <c:pt idx="9">
                  <c:v>589.4</c:v>
                </c:pt>
                <c:pt idx="10">
                  <c:v>541.9090909090909</c:v>
                </c:pt>
                <c:pt idx="11">
                  <c:v>511.1666666666667</c:v>
                </c:pt>
              </c:numCache>
            </c:numRef>
          </c:val>
        </c:ser>
        <c:gapWidth val="40"/>
        <c:axId val="13063209"/>
        <c:axId val="6405410"/>
      </c:barChart>
      <c:catAx>
        <c:axId val="1306320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FF00"/>
            </a:solidFill>
          </a:ln>
        </c:spPr>
        <c:txPr>
          <a:bodyPr/>
          <a:lstStyle/>
          <a:p>
            <a:pPr>
              <a:defRPr lang="en-US" cap="none" sz="325" b="1" i="0" u="none" baseline="0">
                <a:latin typeface="Arial"/>
                <a:ea typeface="Arial"/>
                <a:cs typeface="Arial"/>
              </a:defRPr>
            </a:pPr>
          </a:p>
        </c:txPr>
        <c:crossAx val="6405410"/>
        <c:crosses val="autoZero"/>
        <c:auto val="1"/>
        <c:lblOffset val="100"/>
        <c:noMultiLvlLbl val="0"/>
      </c:catAx>
      <c:valAx>
        <c:axId val="6405410"/>
        <c:scaling>
          <c:orientation val="minMax"/>
          <c:min val="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336666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063209"/>
        <c:crossesAt val="1"/>
        <c:crossBetween val="between"/>
        <c:dispUnits/>
        <c:minorUnit val="20"/>
      </c:valAx>
      <c:spPr>
        <a:solidFill>
          <a:srgbClr val="FFFF99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E3E3E3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"/>
          <c:h val="1"/>
        </c:manualLayout>
      </c:layout>
      <c:lineChart>
        <c:grouping val="standard"/>
        <c:varyColors val="0"/>
        <c:ser>
          <c:idx val="5"/>
          <c:order val="0"/>
          <c:tx>
            <c:strRef>
              <c:f>Bilan!$A$70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Bilan!$E$71:$E$82</c:f>
              <c:numCache>
                <c:ptCount val="12"/>
                <c:pt idx="0">
                  <c:v>437</c:v>
                </c:pt>
                <c:pt idx="1">
                  <c:v>899</c:v>
                </c:pt>
                <c:pt idx="2">
                  <c:v>1506</c:v>
                </c:pt>
                <c:pt idx="3">
                  <c:v>2261</c:v>
                </c:pt>
                <c:pt idx="4">
                  <c:v>3151</c:v>
                </c:pt>
                <c:pt idx="5">
                  <c:v>3831</c:v>
                </c:pt>
                <c:pt idx="6">
                  <c:v>4536</c:v>
                </c:pt>
                <c:pt idx="7">
                  <c:v>5534</c:v>
                </c:pt>
                <c:pt idx="8">
                  <c:v>5667</c:v>
                </c:pt>
                <c:pt idx="9">
                  <c:v>5894</c:v>
                </c:pt>
                <c:pt idx="10">
                  <c:v>5961</c:v>
                </c:pt>
                <c:pt idx="11">
                  <c:v>6134</c:v>
                </c:pt>
              </c:numCache>
            </c:numRef>
          </c:val>
          <c:smooth val="1"/>
        </c:ser>
        <c:marker val="1"/>
        <c:axId val="29564051"/>
        <c:axId val="7429308"/>
      </c:lineChart>
      <c:catAx>
        <c:axId val="29564051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FF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336666"/>
                </a:solidFill>
                <a:latin typeface="Arial"/>
                <a:ea typeface="Arial"/>
                <a:cs typeface="Arial"/>
              </a:defRPr>
            </a:pPr>
          </a:p>
        </c:txPr>
        <c:crossAx val="7429308"/>
        <c:crosses val="autoZero"/>
        <c:auto val="1"/>
        <c:lblOffset val="100"/>
        <c:noMultiLvlLbl val="0"/>
      </c:catAx>
      <c:valAx>
        <c:axId val="7429308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29564051"/>
        <c:crossesAt val="1"/>
        <c:crossBetween val="between"/>
        <c:dispUnits/>
        <c:minorUnit val="50"/>
      </c:valAx>
      <c:spPr>
        <a:solidFill>
          <a:srgbClr val="FFFF99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5525"/>
          <c:y val="0.81675"/>
        </c:manualLayout>
      </c:layout>
      <c:overlay val="0"/>
      <c:spPr>
        <a:solidFill>
          <a:srgbClr val="A6CAF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8080FF"/>
                </a:solidFill>
              </a:rPr>
              <a:t>Km hebdo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0.9772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v>Km hebdomadaire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Bilan!$A$3:$A$55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Bilan!$E$3:$E$55</c:f>
              <c:numCache>
                <c:ptCount val="53"/>
                <c:pt idx="0">
                  <c:v>16</c:v>
                </c:pt>
                <c:pt idx="1">
                  <c:v>54.8</c:v>
                </c:pt>
                <c:pt idx="2">
                  <c:v>37.2</c:v>
                </c:pt>
                <c:pt idx="3">
                  <c:v>59.400000000000006</c:v>
                </c:pt>
                <c:pt idx="4">
                  <c:v>60.260000000000005</c:v>
                </c:pt>
                <c:pt idx="5">
                  <c:v>35.6</c:v>
                </c:pt>
                <c:pt idx="6">
                  <c:v>51.7</c:v>
                </c:pt>
                <c:pt idx="7">
                  <c:v>52.5</c:v>
                </c:pt>
                <c:pt idx="8">
                  <c:v>59.6</c:v>
                </c:pt>
                <c:pt idx="9">
                  <c:v>59.5</c:v>
                </c:pt>
                <c:pt idx="10">
                  <c:v>47</c:v>
                </c:pt>
                <c:pt idx="11">
                  <c:v>64.8</c:v>
                </c:pt>
                <c:pt idx="12">
                  <c:v>38.94</c:v>
                </c:pt>
                <c:pt idx="13">
                  <c:v>50.8</c:v>
                </c:pt>
                <c:pt idx="14">
                  <c:v>66.8</c:v>
                </c:pt>
                <c:pt idx="15">
                  <c:v>45.3</c:v>
                </c:pt>
                <c:pt idx="16">
                  <c:v>53.9</c:v>
                </c:pt>
                <c:pt idx="17">
                  <c:v>46</c:v>
                </c:pt>
                <c:pt idx="18">
                  <c:v>25</c:v>
                </c:pt>
                <c:pt idx="19">
                  <c:v>65.3</c:v>
                </c:pt>
                <c:pt idx="20">
                  <c:v>50.5</c:v>
                </c:pt>
                <c:pt idx="21">
                  <c:v>46.6</c:v>
                </c:pt>
                <c:pt idx="22">
                  <c:v>68.2</c:v>
                </c:pt>
                <c:pt idx="23">
                  <c:v>16</c:v>
                </c:pt>
                <c:pt idx="24">
                  <c:v>45.3</c:v>
                </c:pt>
                <c:pt idx="25">
                  <c:v>19.6</c:v>
                </c:pt>
                <c:pt idx="26">
                  <c:v>34.8</c:v>
                </c:pt>
                <c:pt idx="27">
                  <c:v>41.8</c:v>
                </c:pt>
                <c:pt idx="28">
                  <c:v>37</c:v>
                </c:pt>
                <c:pt idx="29">
                  <c:v>39</c:v>
                </c:pt>
                <c:pt idx="30">
                  <c:v>47</c:v>
                </c:pt>
                <c:pt idx="31">
                  <c:v>18</c:v>
                </c:pt>
                <c:pt idx="32">
                  <c:v>45.2</c:v>
                </c:pt>
                <c:pt idx="33">
                  <c:v>66.5</c:v>
                </c:pt>
                <c:pt idx="34">
                  <c:v>52</c:v>
                </c:pt>
                <c:pt idx="35">
                  <c:v>0</c:v>
                </c:pt>
                <c:pt idx="36">
                  <c:v>13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22</c:v>
                </c:pt>
                <c:pt idx="48">
                  <c:v>10</c:v>
                </c:pt>
                <c:pt idx="49">
                  <c:v>16</c:v>
                </c:pt>
                <c:pt idx="50">
                  <c:v>0</c:v>
                </c:pt>
                <c:pt idx="51">
                  <c:v>34</c:v>
                </c:pt>
                <c:pt idx="52">
                  <c:v>11.5</c:v>
                </c:pt>
              </c:numCache>
            </c:numRef>
          </c:val>
        </c:ser>
        <c:gapWidth val="10"/>
        <c:axId val="20817373"/>
        <c:axId val="45739574"/>
      </c:barChart>
      <c:catAx>
        <c:axId val="20817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45739574"/>
        <c:crossesAt val="0"/>
        <c:auto val="0"/>
        <c:lblOffset val="100"/>
        <c:tickLblSkip val="2"/>
        <c:noMultiLvlLbl val="0"/>
      </c:catAx>
      <c:valAx>
        <c:axId val="45739574"/>
        <c:scaling>
          <c:orientation val="minMax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0817373"/>
        <c:crossesAt val="1"/>
        <c:crossBetween val="between"/>
        <c:dispUnits/>
        <c:minorUnit val="0.24"/>
      </c:valAx>
      <c:spPr>
        <a:solidFill>
          <a:srgbClr val="FFFF99"/>
        </a:soli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E3E3E3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Kilométrage annuel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25"/>
          <c:y val="0.34125"/>
          <c:w val="0.6295"/>
          <c:h val="0.34125"/>
        </c:manualLayout>
      </c:layout>
      <c:pie3DChart>
        <c:varyColors val="1"/>
        <c:ser>
          <c:idx val="0"/>
          <c:order val="0"/>
          <c:tx>
            <c:v>série1</c:v>
          </c:tx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CC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'Bilan annuel'!$A$9:$A$11</c:f>
              <c:strCache/>
            </c:strRef>
          </c:cat>
          <c:val>
            <c:numRef>
              <c:f>'Bilan annuel'!$B$9:$B$11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25"/>
          <c:y val="0.88025"/>
          <c:w val="0.785"/>
          <c:h val="0.09575"/>
        </c:manualLayout>
      </c:layout>
      <c:overlay val="0"/>
      <c:spPr>
        <a:ln w="3175">
          <a:solidFill>
            <a:srgbClr val="FFFFFF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8080FF"/>
                </a:solidFill>
              </a:rPr>
              <a:t>Km mensuel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75"/>
          <c:w val="0.9772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v>Temps mensuel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Bilan!$E$57:$E$68</c:f>
              <c:numCache>
                <c:ptCount val="12"/>
                <c:pt idx="0">
                  <c:v>227.66000000000003</c:v>
                </c:pt>
                <c:pt idx="1">
                  <c:v>199.40000000000003</c:v>
                </c:pt>
                <c:pt idx="2">
                  <c:v>210.24</c:v>
                </c:pt>
                <c:pt idx="3">
                  <c:v>227.79999999999998</c:v>
                </c:pt>
                <c:pt idx="4">
                  <c:v>212.4</c:v>
                </c:pt>
                <c:pt idx="5">
                  <c:v>159.1</c:v>
                </c:pt>
                <c:pt idx="6">
                  <c:v>178.6</c:v>
                </c:pt>
                <c:pt idx="7">
                  <c:v>202.7</c:v>
                </c:pt>
                <c:pt idx="8">
                  <c:v>13</c:v>
                </c:pt>
                <c:pt idx="9">
                  <c:v>0</c:v>
                </c:pt>
                <c:pt idx="10">
                  <c:v>27</c:v>
                </c:pt>
                <c:pt idx="11">
                  <c:v>71.5</c:v>
                </c:pt>
              </c:numCache>
            </c:numRef>
          </c:val>
        </c:ser>
        <c:gapWidth val="20"/>
        <c:axId val="57018887"/>
        <c:axId val="28851088"/>
      </c:barChart>
      <c:catAx>
        <c:axId val="570188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400" b="0" i="0" u="none" baseline="0"/>
            </a:pPr>
          </a:p>
        </c:txPr>
        <c:crossAx val="28851088"/>
        <c:crossesAt val="0"/>
        <c:auto val="0"/>
        <c:lblOffset val="100"/>
        <c:tickLblSkip val="1"/>
        <c:noMultiLvlLbl val="0"/>
      </c:catAx>
      <c:valAx>
        <c:axId val="28851088"/>
        <c:scaling>
          <c:orientation val="minMax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18887"/>
        <c:crossesAt val="1"/>
        <c:crossBetween val="between"/>
        <c:dispUnits/>
        <c:minorUnit val="0.6"/>
      </c:valAx>
      <c:spPr>
        <a:solidFill>
          <a:srgbClr val="FFFF99"/>
        </a:soli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0"/>
    <c:dispBlanksAs val="gap"/>
    <c:showDLblsOverMax val="0"/>
  </c:chart>
  <c:spPr>
    <a:solidFill>
      <a:srgbClr val="E3E3E3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1"/>
          <c:h val="0.98825"/>
        </c:manualLayout>
      </c:layout>
      <c:barChart>
        <c:barDir val="col"/>
        <c:grouping val="stacked"/>
        <c:varyColors val="0"/>
        <c:ser>
          <c:idx val="1"/>
          <c:order val="0"/>
          <c:tx>
            <c:v>Moyenne / mois</c:v>
          </c:tx>
          <c:spPr>
            <a:solidFill>
              <a:srgbClr val="FF0000"/>
            </a:solidFill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Bilan!$A$71:$A$82</c:f>
              <c:numCache>
                <c:ptCount val="12"/>
                <c:pt idx="0">
                  <c:v>227.66000000000003</c:v>
                </c:pt>
                <c:pt idx="1">
                  <c:v>213.53000000000003</c:v>
                </c:pt>
                <c:pt idx="2">
                  <c:v>212.43333333333337</c:v>
                </c:pt>
                <c:pt idx="3">
                  <c:v>216.275</c:v>
                </c:pt>
                <c:pt idx="4">
                  <c:v>215.5</c:v>
                </c:pt>
                <c:pt idx="5">
                  <c:v>206.1</c:v>
                </c:pt>
                <c:pt idx="6">
                  <c:v>202.17142857142855</c:v>
                </c:pt>
                <c:pt idx="7">
                  <c:v>202.23749999999998</c:v>
                </c:pt>
                <c:pt idx="8">
                  <c:v>181.2111111111111</c:v>
                </c:pt>
                <c:pt idx="9">
                  <c:v>163.08999999999997</c:v>
                </c:pt>
                <c:pt idx="10">
                  <c:v>150.71818181818182</c:v>
                </c:pt>
                <c:pt idx="11">
                  <c:v>144.11666666666665</c:v>
                </c:pt>
              </c:numCache>
            </c:numRef>
          </c:val>
        </c:ser>
        <c:overlap val="100"/>
        <c:gapWidth val="30"/>
        <c:axId val="33899281"/>
        <c:axId val="53210826"/>
      </c:barChart>
      <c:catAx>
        <c:axId val="338992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53210826"/>
        <c:crossesAt val="0"/>
        <c:auto val="1"/>
        <c:lblOffset val="100"/>
        <c:noMultiLvlLbl val="0"/>
      </c:catAx>
      <c:valAx>
        <c:axId val="53210826"/>
        <c:scaling>
          <c:orientation val="minMax"/>
          <c:min val="0"/>
        </c:scaling>
        <c:axPos val="l"/>
        <c:majorGridlines>
          <c:spPr>
            <a:ln w="3175">
              <a:solidFill>
                <a:srgbClr val="FF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50" b="0" i="0" u="none" baseline="0"/>
            </a:pPr>
          </a:p>
        </c:txPr>
        <c:crossAx val="33899281"/>
        <c:crossesAt val="1"/>
        <c:crossBetween val="between"/>
        <c:dispUnits/>
        <c:minorUnit val="1"/>
      </c:valAx>
      <c:spPr>
        <a:solidFill>
          <a:srgbClr val="FFFF99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E3E3E3"/>
    </a:solidFill>
    <a:ln w="3175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5"/>
          <c:order val="0"/>
          <c:tx>
            <c:strRef>
              <c:f>Bilan!$A$70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Bilan!$D$71:$D$82</c:f>
              <c:numCache>
                <c:ptCount val="12"/>
                <c:pt idx="0">
                  <c:v>227.66000000000003</c:v>
                </c:pt>
                <c:pt idx="1">
                  <c:v>427.06000000000006</c:v>
                </c:pt>
                <c:pt idx="2">
                  <c:v>637.3000000000001</c:v>
                </c:pt>
                <c:pt idx="3">
                  <c:v>865.1</c:v>
                </c:pt>
                <c:pt idx="4">
                  <c:v>1077.5</c:v>
                </c:pt>
                <c:pt idx="5">
                  <c:v>1236.6</c:v>
                </c:pt>
                <c:pt idx="6">
                  <c:v>1415.1999999999998</c:v>
                </c:pt>
                <c:pt idx="7">
                  <c:v>1617.8999999999999</c:v>
                </c:pt>
                <c:pt idx="8">
                  <c:v>1630.8999999999999</c:v>
                </c:pt>
                <c:pt idx="9">
                  <c:v>1630.8999999999999</c:v>
                </c:pt>
                <c:pt idx="10">
                  <c:v>1657.8999999999999</c:v>
                </c:pt>
                <c:pt idx="11">
                  <c:v>1729.3999999999999</c:v>
                </c:pt>
              </c:numCache>
            </c:numRef>
          </c:val>
          <c:smooth val="1"/>
        </c:ser>
        <c:marker val="1"/>
        <c:axId val="13118203"/>
        <c:axId val="9540068"/>
      </c:lineChart>
      <c:catAx>
        <c:axId val="13118203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62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540068"/>
        <c:crossesAt val="0"/>
        <c:auto val="1"/>
        <c:lblOffset val="100"/>
        <c:noMultiLvlLbl val="0"/>
      </c:catAx>
      <c:valAx>
        <c:axId val="9540068"/>
        <c:scaling>
          <c:orientation val="minMax"/>
          <c:min val="0"/>
        </c:scaling>
        <c:axPos val="l"/>
        <c:majorGridlines>
          <c:spPr>
            <a:ln w="3175">
              <a:solidFill>
                <a:srgbClr val="FF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118203"/>
        <c:crossesAt val="1"/>
        <c:crossBetween val="between"/>
        <c:dispUnits/>
        <c:minorUnit val="5.5"/>
      </c:valAx>
      <c:spPr>
        <a:solidFill>
          <a:srgbClr val="C0C0C0"/>
        </a:solidFill>
        <a:ln w="254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65275"/>
        </c:manualLayout>
      </c:layout>
      <c:overlay val="0"/>
      <c:spPr>
        <a:solidFill>
          <a:srgbClr val="FFFFFF"/>
        </a:solidFill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3366FF"/>
                </a:solidFill>
              </a:rPr>
              <a:t>Kilométrage Hebdomadaire</a:t>
            </a:r>
          </a:p>
        </c:rich>
      </c:tx>
      <c:layout>
        <c:manualLayout>
          <c:xMode val="factor"/>
          <c:yMode val="factor"/>
          <c:x val="-0.008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"/>
          <c:w val="0.93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'Km total et séances'!$B$70:$B$122</c:f>
              <c:numCache/>
            </c:numRef>
          </c:val>
        </c:ser>
        <c:axId val="5577277"/>
        <c:axId val="49469334"/>
      </c:barChart>
      <c:catAx>
        <c:axId val="5577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469334"/>
        <c:crosses val="autoZero"/>
        <c:auto val="0"/>
        <c:lblOffset val="100"/>
        <c:noMultiLvlLbl val="0"/>
      </c:catAx>
      <c:valAx>
        <c:axId val="49469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77277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Kilométrage Mensuel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9"/>
          <c:w val="0.96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'Km total et séances'!$D$70:$D$81</c:f>
              <c:strCache/>
            </c:strRef>
          </c:cat>
          <c:val>
            <c:numRef>
              <c:f>'Km total et séances'!$E$70:$E$81</c:f>
              <c:numCache/>
            </c:numRef>
          </c:val>
        </c:ser>
        <c:axId val="1179751"/>
        <c:axId val="136944"/>
      </c:barChart>
      <c:catAx>
        <c:axId val="117975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6944"/>
        <c:crosses val="autoZero"/>
        <c:auto val="0"/>
        <c:lblOffset val="100"/>
        <c:noMultiLvlLbl val="0"/>
      </c:catAx>
      <c:valAx>
        <c:axId val="13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7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Séances Hebdomadaires</a:t>
            </a:r>
          </a:p>
        </c:rich>
      </c:tx>
      <c:layout>
        <c:manualLayout>
          <c:xMode val="factor"/>
          <c:yMode val="factor"/>
          <c:x val="-0.007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145"/>
          <c:w val="0.954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'Km total et séances'!$C$70:$C$122</c:f>
              <c:numCache/>
            </c:numRef>
          </c:val>
        </c:ser>
        <c:axId val="7805809"/>
        <c:axId val="42277930"/>
      </c:barChart>
      <c:catAx>
        <c:axId val="7805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277930"/>
        <c:crosses val="autoZero"/>
        <c:auto val="0"/>
        <c:lblOffset val="100"/>
        <c:noMultiLvlLbl val="0"/>
      </c:catAx>
      <c:valAx>
        <c:axId val="42277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Nb de Séances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80580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Séances Mensuelles</a:t>
            </a:r>
          </a:p>
        </c:rich>
      </c:tx>
      <c:layout>
        <c:manualLayout>
          <c:xMode val="factor"/>
          <c:yMode val="factor"/>
          <c:x val="0.00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105"/>
          <c:w val="0.97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'Km total et séances'!$F$70:$F$81</c:f>
              <c:strCache/>
            </c:strRef>
          </c:cat>
          <c:val>
            <c:numRef>
              <c:f>'Km total et séances'!$G$70:$G$81</c:f>
              <c:numCache/>
            </c:numRef>
          </c:val>
        </c:ser>
        <c:axId val="61031771"/>
        <c:axId val="56258884"/>
      </c:barChart>
      <c:catAx>
        <c:axId val="61031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258884"/>
        <c:crosses val="autoZero"/>
        <c:auto val="0"/>
        <c:lblOffset val="100"/>
        <c:noMultiLvlLbl val="0"/>
      </c:catAx>
      <c:valAx>
        <c:axId val="5625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Nb de séances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03177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dbl" baseline="0">
                <a:solidFill>
                  <a:srgbClr val="8080FF"/>
                </a:solidFill>
              </a:rPr>
              <a:t>Nbre H / semaine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5775"/>
          <c:w val="0.9852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v>Nbre d'heures entrainement</c:v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Bilan!$A$3:$A$55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Bilan!$L$3:$L$54</c:f>
              <c:numCache>
                <c:ptCount val="52"/>
                <c:pt idx="0">
                  <c:v>0.27083333333333337</c:v>
                </c:pt>
                <c:pt idx="1">
                  <c:v>0.4736111111111111</c:v>
                </c:pt>
                <c:pt idx="2">
                  <c:v>0.3458333333333334</c:v>
                </c:pt>
                <c:pt idx="3">
                  <c:v>0.46875</c:v>
                </c:pt>
                <c:pt idx="4">
                  <c:v>0.4375</c:v>
                </c:pt>
                <c:pt idx="5">
                  <c:v>0.3819444444444444</c:v>
                </c:pt>
                <c:pt idx="6">
                  <c:v>0.4493055555555556</c:v>
                </c:pt>
                <c:pt idx="7">
                  <c:v>0.5034722222222222</c:v>
                </c:pt>
                <c:pt idx="8">
                  <c:v>0.5555555555555555</c:v>
                </c:pt>
                <c:pt idx="9">
                  <c:v>0.49236111111111114</c:v>
                </c:pt>
                <c:pt idx="10">
                  <c:v>0.3368055555555555</c:v>
                </c:pt>
                <c:pt idx="11">
                  <c:v>0.49444444444444446</c:v>
                </c:pt>
                <c:pt idx="12">
                  <c:v>0.5784722222222223</c:v>
                </c:pt>
                <c:pt idx="13">
                  <c:v>0.6215277777777778</c:v>
                </c:pt>
                <c:pt idx="14">
                  <c:v>0.6930555555555555</c:v>
                </c:pt>
                <c:pt idx="15">
                  <c:v>0.53125</c:v>
                </c:pt>
                <c:pt idx="16">
                  <c:v>0.4965277777777778</c:v>
                </c:pt>
                <c:pt idx="17">
                  <c:v>0.4409722222222222</c:v>
                </c:pt>
                <c:pt idx="18">
                  <c:v>0.5416666666666666</c:v>
                </c:pt>
                <c:pt idx="19">
                  <c:v>0.704861111111111</c:v>
                </c:pt>
                <c:pt idx="20">
                  <c:v>0.5625</c:v>
                </c:pt>
                <c:pt idx="21">
                  <c:v>0.3333333333333333</c:v>
                </c:pt>
                <c:pt idx="22">
                  <c:v>0.6805555555555556</c:v>
                </c:pt>
                <c:pt idx="23">
                  <c:v>0.3194444444444444</c:v>
                </c:pt>
                <c:pt idx="24">
                  <c:v>0.42013888888888884</c:v>
                </c:pt>
                <c:pt idx="25">
                  <c:v>0.3090277777777778</c:v>
                </c:pt>
                <c:pt idx="26">
                  <c:v>0.7256944444444444</c:v>
                </c:pt>
                <c:pt idx="27">
                  <c:v>0.4791666666666666</c:v>
                </c:pt>
                <c:pt idx="28">
                  <c:v>0.39236111111111105</c:v>
                </c:pt>
                <c:pt idx="29">
                  <c:v>0.13194444444444445</c:v>
                </c:pt>
                <c:pt idx="30">
                  <c:v>0.5069444444444444</c:v>
                </c:pt>
                <c:pt idx="31">
                  <c:v>0.4444444444444445</c:v>
                </c:pt>
                <c:pt idx="32">
                  <c:v>0.5256944444444445</c:v>
                </c:pt>
                <c:pt idx="33">
                  <c:v>0.4930555555555556</c:v>
                </c:pt>
                <c:pt idx="34">
                  <c:v>0.6715277777777777</c:v>
                </c:pt>
                <c:pt idx="35">
                  <c:v>0.020833333333333332</c:v>
                </c:pt>
                <c:pt idx="36">
                  <c:v>0.1111111111111111</c:v>
                </c:pt>
                <c:pt idx="37">
                  <c:v>0</c:v>
                </c:pt>
                <c:pt idx="38">
                  <c:v>0.11805555555555555</c:v>
                </c:pt>
                <c:pt idx="39">
                  <c:v>0.15625</c:v>
                </c:pt>
                <c:pt idx="40">
                  <c:v>0.08680555555555555</c:v>
                </c:pt>
                <c:pt idx="41">
                  <c:v>0.09027777777777779</c:v>
                </c:pt>
                <c:pt idx="42">
                  <c:v>0.1076388888888889</c:v>
                </c:pt>
                <c:pt idx="43">
                  <c:v>0.06597222222222222</c:v>
                </c:pt>
                <c:pt idx="44">
                  <c:v>0.12986111111111112</c:v>
                </c:pt>
                <c:pt idx="45">
                  <c:v>0.04513888888888889</c:v>
                </c:pt>
                <c:pt idx="46">
                  <c:v>0.017361111111111112</c:v>
                </c:pt>
                <c:pt idx="47">
                  <c:v>0.0763888888888889</c:v>
                </c:pt>
                <c:pt idx="48">
                  <c:v>0.034722222222222224</c:v>
                </c:pt>
                <c:pt idx="49">
                  <c:v>0.07638888888888888</c:v>
                </c:pt>
                <c:pt idx="50">
                  <c:v>0</c:v>
                </c:pt>
                <c:pt idx="51">
                  <c:v>0.25</c:v>
                </c:pt>
              </c:numCache>
            </c:numRef>
          </c:val>
        </c:ser>
        <c:gapWidth val="15"/>
        <c:axId val="52639781"/>
        <c:axId val="47677502"/>
      </c:barChart>
      <c:catAx>
        <c:axId val="526397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677502"/>
        <c:crosses val="autoZero"/>
        <c:auto val="1"/>
        <c:lblOffset val="100"/>
        <c:tickLblSkip val="2"/>
        <c:noMultiLvlLbl val="0"/>
      </c:catAx>
      <c:valAx>
        <c:axId val="47677502"/>
        <c:scaling>
          <c:orientation val="minMax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639781"/>
        <c:crossesAt val="1"/>
        <c:crossBetween val="between"/>
        <c:dispUnits/>
        <c:minorUnit val="0.00833336"/>
      </c:valAx>
      <c:spPr>
        <a:gradFill rotWithShape="1">
          <a:gsLst>
            <a:gs pos="0">
              <a:srgbClr val="FFFF99"/>
            </a:gs>
            <a:gs pos="100000">
              <a:srgbClr val="FEFE98"/>
            </a:gs>
          </a:gsLst>
          <a:lin ang="5400000" scaled="1"/>
        </a:gradFill>
        <a:ln w="3175">
          <a:solidFill/>
        </a:ln>
      </c:spPr>
    </c:plotArea>
    <c:plotVisOnly val="0"/>
    <c:dispBlanksAs val="gap"/>
    <c:showDLblsOverMax val="0"/>
  </c:chart>
  <c:spPr>
    <a:solidFill>
      <a:srgbClr val="E3E3E3"/>
    </a:solidFill>
    <a:ln w="38100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solidFill>
                  <a:srgbClr val="8080FF"/>
                </a:solidFill>
              </a:rPr>
              <a:t>Nbre H / Mois</a:t>
            </a:r>
          </a:p>
        </c:rich>
      </c:tx>
      <c:layout>
        <c:manualLayout>
          <c:xMode val="factor"/>
          <c:yMode val="factor"/>
          <c:x val="-0.00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"/>
          <c:w val="0.989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Nbre d'heures entrainement</c:v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 w="12700">
                <a:solidFill/>
              </a:ln>
            </c:spPr>
          </c:dPt>
          <c:dPt>
            <c:idx val="1"/>
            <c:invertIfNegative val="0"/>
            <c:spPr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Bilan!$A$57:$D$68</c:f>
              <c:multiLvlStrCache>
                <c:ptCount val="12"/>
                <c:lvl>
                  <c:pt idx="0">
                    <c:v>Janvier 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Bilan!$L$57:$L$68</c:f>
              <c:numCache>
                <c:ptCount val="12"/>
                <c:pt idx="0">
                  <c:v>1.9131944444444444</c:v>
                </c:pt>
                <c:pt idx="1">
                  <c:v>1.8486111111111114</c:v>
                </c:pt>
                <c:pt idx="2">
                  <c:v>2.1520833333333336</c:v>
                </c:pt>
                <c:pt idx="3">
                  <c:v>2.408333333333333</c:v>
                </c:pt>
                <c:pt idx="4">
                  <c:v>2.361111111111111</c:v>
                </c:pt>
                <c:pt idx="5">
                  <c:v>1.9201388888888888</c:v>
                </c:pt>
                <c:pt idx="6">
                  <c:v>1.8125</c:v>
                </c:pt>
                <c:pt idx="7">
                  <c:v>2.3986111111111112</c:v>
                </c:pt>
                <c:pt idx="8">
                  <c:v>0.24999999999999997</c:v>
                </c:pt>
                <c:pt idx="9">
                  <c:v>0.4409722222222222</c:v>
                </c:pt>
                <c:pt idx="10">
                  <c:v>0.3347222222222222</c:v>
                </c:pt>
                <c:pt idx="11">
                  <c:v>0.5208333333333334</c:v>
                </c:pt>
              </c:numCache>
            </c:numRef>
          </c:val>
        </c:ser>
        <c:overlap val="20"/>
        <c:gapWidth val="10"/>
        <c:axId val="33263055"/>
        <c:axId val="16945944"/>
      </c:barChart>
      <c:catAx>
        <c:axId val="33263055"/>
        <c:scaling>
          <c:orientation val="minMax"/>
        </c:scaling>
        <c:axPos val="b"/>
        <c:delete val="0"/>
        <c:numFmt formatCode="@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16945944"/>
        <c:crossesAt val="0"/>
        <c:auto val="0"/>
        <c:lblOffset val="100"/>
        <c:tickLblSkip val="1"/>
        <c:noMultiLvlLbl val="0"/>
      </c:catAx>
      <c:valAx>
        <c:axId val="16945944"/>
        <c:scaling>
          <c:orientation val="minMax"/>
          <c:min val="0"/>
        </c:scaling>
        <c:axPos val="l"/>
        <c:delete val="0"/>
        <c:numFmt formatCode="[h]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263055"/>
        <c:crossesAt val="1"/>
        <c:crossBetween val="between"/>
        <c:dispUnits/>
        <c:minorUnit val="0.00833336"/>
      </c:valAx>
      <c:spPr>
        <a:solidFill>
          <a:srgbClr val="FFFF99"/>
        </a:solidFill>
        <a:ln w="25400">
          <a:solidFill/>
        </a:ln>
      </c:spPr>
    </c:plotArea>
    <c:plotVisOnly val="0"/>
    <c:dispBlanksAs val="gap"/>
    <c:showDLblsOverMax val="0"/>
  </c:chart>
  <c:spPr>
    <a:solidFill>
      <a:srgbClr val="E3E3E3"/>
    </a:soli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solidFill>
                  <a:srgbClr val="8080FF"/>
                </a:solidFill>
              </a:rPr>
              <a:t>Nbre H / semaine / discipline</a:t>
            </a:r>
          </a:p>
        </c:rich>
      </c:tx>
      <c:layout>
        <c:manualLayout>
          <c:xMode val="factor"/>
          <c:yMode val="factor"/>
          <c:x val="-0.0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925"/>
          <c:w val="0.98725"/>
          <c:h val="0.92075"/>
        </c:manualLayout>
      </c:layout>
      <c:barChart>
        <c:barDir val="col"/>
        <c:grouping val="stacked"/>
        <c:varyColors val="0"/>
        <c:ser>
          <c:idx val="0"/>
          <c:order val="0"/>
          <c:tx>
            <c:v>Nbre d'heures nat</c:v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Bilan!$A$3:$A$55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Bilan!$J$3:$J$55</c:f>
              <c:numCache>
                <c:ptCount val="53"/>
                <c:pt idx="0">
                  <c:v>0</c:v>
                </c:pt>
                <c:pt idx="1">
                  <c:v>0.09375</c:v>
                </c:pt>
                <c:pt idx="2">
                  <c:v>0.09722222222222222</c:v>
                </c:pt>
                <c:pt idx="3">
                  <c:v>0.14583333333333331</c:v>
                </c:pt>
                <c:pt idx="4">
                  <c:v>0.11458333333333333</c:v>
                </c:pt>
                <c:pt idx="5">
                  <c:v>0.10069444444444445</c:v>
                </c:pt>
                <c:pt idx="6">
                  <c:v>0.10416666666666667</c:v>
                </c:pt>
                <c:pt idx="7">
                  <c:v>0.1111111111111111</c:v>
                </c:pt>
                <c:pt idx="8">
                  <c:v>0.16666666666666666</c:v>
                </c:pt>
                <c:pt idx="9">
                  <c:v>0.10069444444444445</c:v>
                </c:pt>
                <c:pt idx="10">
                  <c:v>0.1076388888888889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0.125</c:v>
                </c:pt>
                <c:pt idx="15">
                  <c:v>0.1736111111111111</c:v>
                </c:pt>
                <c:pt idx="16">
                  <c:v>0.125</c:v>
                </c:pt>
                <c:pt idx="17">
                  <c:v>0.09375</c:v>
                </c:pt>
                <c:pt idx="18">
                  <c:v>0.1423611111111111</c:v>
                </c:pt>
                <c:pt idx="19">
                  <c:v>0.1527777777777778</c:v>
                </c:pt>
                <c:pt idx="20">
                  <c:v>0.08333333333333333</c:v>
                </c:pt>
                <c:pt idx="21">
                  <c:v>0.027777777777777776</c:v>
                </c:pt>
                <c:pt idx="22">
                  <c:v>0.1111111111111111</c:v>
                </c:pt>
                <c:pt idx="23">
                  <c:v>0.034722222222222224</c:v>
                </c:pt>
                <c:pt idx="24">
                  <c:v>0.034722222222222224</c:v>
                </c:pt>
                <c:pt idx="25">
                  <c:v>0.14583333333333334</c:v>
                </c:pt>
                <c:pt idx="26">
                  <c:v>0.15625</c:v>
                </c:pt>
                <c:pt idx="27">
                  <c:v>0.11805555555555554</c:v>
                </c:pt>
                <c:pt idx="28">
                  <c:v>0.09722222222222222</c:v>
                </c:pt>
                <c:pt idx="29">
                  <c:v>0.006944444444444444</c:v>
                </c:pt>
                <c:pt idx="30">
                  <c:v>0.03125</c:v>
                </c:pt>
                <c:pt idx="31">
                  <c:v>0.013888888888888888</c:v>
                </c:pt>
                <c:pt idx="32">
                  <c:v>0.03819444444444445</c:v>
                </c:pt>
                <c:pt idx="33">
                  <c:v>0.10069444444444445</c:v>
                </c:pt>
                <c:pt idx="34">
                  <c:v>0.09861111111111112</c:v>
                </c:pt>
                <c:pt idx="35">
                  <c:v>0.020833333333333332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0.020833333333333332</c:v>
                </c:pt>
                <c:pt idx="40">
                  <c:v>0.06597222222222222</c:v>
                </c:pt>
                <c:pt idx="41">
                  <c:v>0.03125</c:v>
                </c:pt>
                <c:pt idx="42">
                  <c:v>0</c:v>
                </c:pt>
                <c:pt idx="43">
                  <c:v>0</c:v>
                </c:pt>
                <c:pt idx="44">
                  <c:v>0.041666666666666664</c:v>
                </c:pt>
                <c:pt idx="45">
                  <c:v>0.04513888888888889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"/>
          <c:order val="1"/>
          <c:tx>
            <c:v>"Nbre d'heures Vélo"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Bilan!$A$3:$A$55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Bilan!$I$3:$I$55</c:f>
              <c:numCache>
                <c:ptCount val="53"/>
                <c:pt idx="0">
                  <c:v>0.2152777777777778</c:v>
                </c:pt>
                <c:pt idx="1">
                  <c:v>0.1423611111111111</c:v>
                </c:pt>
                <c:pt idx="2">
                  <c:v>0.11458333333333334</c:v>
                </c:pt>
                <c:pt idx="3">
                  <c:v>0.1111111111111111</c:v>
                </c:pt>
                <c:pt idx="4">
                  <c:v>0.125</c:v>
                </c:pt>
                <c:pt idx="5">
                  <c:v>0.1388888888888889</c:v>
                </c:pt>
                <c:pt idx="6">
                  <c:v>0.16319444444444445</c:v>
                </c:pt>
                <c:pt idx="7">
                  <c:v>0.19444444444444445</c:v>
                </c:pt>
                <c:pt idx="8">
                  <c:v>0.17708333333333334</c:v>
                </c:pt>
                <c:pt idx="9">
                  <c:v>0.19791666666666669</c:v>
                </c:pt>
                <c:pt idx="10">
                  <c:v>0.041666666666666664</c:v>
                </c:pt>
                <c:pt idx="11">
                  <c:v>0.1388888888888889</c:v>
                </c:pt>
                <c:pt idx="12">
                  <c:v>0.3076388888888889</c:v>
                </c:pt>
                <c:pt idx="13">
                  <c:v>0.3506944444444444</c:v>
                </c:pt>
                <c:pt idx="14">
                  <c:v>0.3680555555555555</c:v>
                </c:pt>
                <c:pt idx="15">
                  <c:v>0.21527777777777776</c:v>
                </c:pt>
                <c:pt idx="16">
                  <c:v>0.2013888888888889</c:v>
                </c:pt>
                <c:pt idx="17">
                  <c:v>0.20833333333333331</c:v>
                </c:pt>
                <c:pt idx="18">
                  <c:v>0.2916666666666667</c:v>
                </c:pt>
                <c:pt idx="19">
                  <c:v>0.32291666666666663</c:v>
                </c:pt>
                <c:pt idx="20">
                  <c:v>0.3229166666666667</c:v>
                </c:pt>
                <c:pt idx="21">
                  <c:v>0.1597222222222222</c:v>
                </c:pt>
                <c:pt idx="22">
                  <c:v>0.32013888888888886</c:v>
                </c:pt>
                <c:pt idx="23">
                  <c:v>0.22916666666666669</c:v>
                </c:pt>
                <c:pt idx="24">
                  <c:v>0.24305555555555555</c:v>
                </c:pt>
                <c:pt idx="25">
                  <c:v>0.09722222222222222</c:v>
                </c:pt>
                <c:pt idx="26">
                  <c:v>0.4618055555555556</c:v>
                </c:pt>
                <c:pt idx="27">
                  <c:v>0.23611111111111108</c:v>
                </c:pt>
                <c:pt idx="28">
                  <c:v>0.1909722222222222</c:v>
                </c:pt>
                <c:pt idx="29">
                  <c:v>0</c:v>
                </c:pt>
                <c:pt idx="30">
                  <c:v>0.32291666666666663</c:v>
                </c:pt>
                <c:pt idx="31">
                  <c:v>0.3715277777777778</c:v>
                </c:pt>
                <c:pt idx="32">
                  <c:v>0.35208333333333336</c:v>
                </c:pt>
                <c:pt idx="33">
                  <c:v>0.17708333333333331</c:v>
                </c:pt>
                <c:pt idx="34">
                  <c:v>0.32291666666666663</c:v>
                </c:pt>
                <c:pt idx="35">
                  <c:v>0</c:v>
                </c:pt>
                <c:pt idx="36">
                  <c:v>0.06944444444444443</c:v>
                </c:pt>
                <c:pt idx="37">
                  <c:v>0</c:v>
                </c:pt>
                <c:pt idx="38">
                  <c:v>0.11805555555555555</c:v>
                </c:pt>
                <c:pt idx="39">
                  <c:v>0.13541666666666666</c:v>
                </c:pt>
                <c:pt idx="40">
                  <c:v>0.020833333333333332</c:v>
                </c:pt>
                <c:pt idx="41">
                  <c:v>0.05902777777777778</c:v>
                </c:pt>
                <c:pt idx="42">
                  <c:v>0.1076388888888889</c:v>
                </c:pt>
                <c:pt idx="43">
                  <c:v>0.013888888888888888</c:v>
                </c:pt>
                <c:pt idx="44">
                  <c:v>0.08819444444444445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0.020833333333333332</c:v>
                </c:pt>
                <c:pt idx="50">
                  <c:v>0</c:v>
                </c:pt>
                <c:pt idx="51">
                  <c:v>0.13194444444444445</c:v>
                </c:pt>
                <c:pt idx="52">
                  <c:v>0.12152777777777776</c:v>
                </c:pt>
              </c:numCache>
            </c:numRef>
          </c:val>
        </c:ser>
        <c:ser>
          <c:idx val="2"/>
          <c:order val="2"/>
          <c:tx>
            <c:v>"Nbre d'heures CàP"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Bilan!$A$3:$A$55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Bilan!$H$3:$H$55</c:f>
              <c:numCache>
                <c:ptCount val="53"/>
                <c:pt idx="0">
                  <c:v>0.05555555555555555</c:v>
                </c:pt>
                <c:pt idx="1">
                  <c:v>0.18194444444444446</c:v>
                </c:pt>
                <c:pt idx="2">
                  <c:v>0.12361111111111112</c:v>
                </c:pt>
                <c:pt idx="3">
                  <c:v>0.19097222222222224</c:v>
                </c:pt>
                <c:pt idx="4">
                  <c:v>0.19791666666666669</c:v>
                </c:pt>
                <c:pt idx="5">
                  <c:v>0.11805555555555555</c:v>
                </c:pt>
                <c:pt idx="6">
                  <c:v>0.17152777777777778</c:v>
                </c:pt>
                <c:pt idx="7">
                  <c:v>0.17013888888888887</c:v>
                </c:pt>
                <c:pt idx="8">
                  <c:v>0.19791666666666666</c:v>
                </c:pt>
                <c:pt idx="9">
                  <c:v>0.19375</c:v>
                </c:pt>
                <c:pt idx="10">
                  <c:v>0.15277777777777776</c:v>
                </c:pt>
                <c:pt idx="11">
                  <c:v>0.19583333333333333</c:v>
                </c:pt>
                <c:pt idx="12">
                  <c:v>0.125</c:v>
                </c:pt>
                <c:pt idx="13">
                  <c:v>0.14583333333333334</c:v>
                </c:pt>
                <c:pt idx="14">
                  <c:v>0.2</c:v>
                </c:pt>
                <c:pt idx="15">
                  <c:v>0.1423611111111111</c:v>
                </c:pt>
                <c:pt idx="16">
                  <c:v>0.1701388888888889</c:v>
                </c:pt>
                <c:pt idx="17">
                  <c:v>0.1388888888888889</c:v>
                </c:pt>
                <c:pt idx="18">
                  <c:v>0.0798611111111111</c:v>
                </c:pt>
                <c:pt idx="19">
                  <c:v>0.2152777777777778</c:v>
                </c:pt>
                <c:pt idx="20">
                  <c:v>0.15625</c:v>
                </c:pt>
                <c:pt idx="21">
                  <c:v>0.14583333333333331</c:v>
                </c:pt>
                <c:pt idx="22">
                  <c:v>0.24930555555555556</c:v>
                </c:pt>
                <c:pt idx="23">
                  <c:v>0.05555555555555555</c:v>
                </c:pt>
                <c:pt idx="24">
                  <c:v>0.1423611111111111</c:v>
                </c:pt>
                <c:pt idx="25">
                  <c:v>0.06597222222222222</c:v>
                </c:pt>
                <c:pt idx="26">
                  <c:v>0.1076388888888889</c:v>
                </c:pt>
                <c:pt idx="27">
                  <c:v>0.12499999999999999</c:v>
                </c:pt>
                <c:pt idx="28">
                  <c:v>0.10416666666666666</c:v>
                </c:pt>
                <c:pt idx="29">
                  <c:v>0.125</c:v>
                </c:pt>
                <c:pt idx="30">
                  <c:v>0.1527777777777778</c:v>
                </c:pt>
                <c:pt idx="31">
                  <c:v>0.05902777777777778</c:v>
                </c:pt>
                <c:pt idx="32">
                  <c:v>0.13541666666666669</c:v>
                </c:pt>
                <c:pt idx="33">
                  <c:v>0.2152777777777778</c:v>
                </c:pt>
                <c:pt idx="34">
                  <c:v>0.25</c:v>
                </c:pt>
                <c:pt idx="35">
                  <c:v>0</c:v>
                </c:pt>
                <c:pt idx="36">
                  <c:v>0.041666666666666664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0.017361111111111112</c:v>
                </c:pt>
                <c:pt idx="47">
                  <c:v>0.0763888888888889</c:v>
                </c:pt>
                <c:pt idx="48">
                  <c:v>0.034722222222222224</c:v>
                </c:pt>
                <c:pt idx="49">
                  <c:v>0.05555555555555555</c:v>
                </c:pt>
                <c:pt idx="50">
                  <c:v>0</c:v>
                </c:pt>
                <c:pt idx="51">
                  <c:v>0.11805555555555555</c:v>
                </c:pt>
                <c:pt idx="52">
                  <c:v>0.03819444444444444</c:v>
                </c:pt>
              </c:numCache>
            </c:numRef>
          </c:val>
        </c:ser>
        <c:overlap val="100"/>
        <c:gapWidth val="10"/>
        <c:axId val="26394713"/>
        <c:axId val="28103634"/>
      </c:barChart>
      <c:catAx>
        <c:axId val="263947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424242"/>
                </a:solidFill>
              </a:defRPr>
            </a:pPr>
          </a:p>
        </c:txPr>
        <c:crossAx val="28103634"/>
        <c:crosses val="autoZero"/>
        <c:auto val="0"/>
        <c:lblOffset val="100"/>
        <c:tickLblSkip val="2"/>
        <c:noMultiLvlLbl val="0"/>
      </c:catAx>
      <c:valAx>
        <c:axId val="28103634"/>
        <c:scaling>
          <c:orientation val="minMax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6394713"/>
        <c:crossesAt val="1"/>
        <c:crossBetween val="between"/>
        <c:dispUnits/>
        <c:minorUnit val="0.00833336"/>
      </c:valAx>
      <c:spPr>
        <a:solidFill>
          <a:srgbClr val="FFFF99"/>
        </a:solidFill>
        <a:ln w="25400">
          <a:solidFill/>
        </a:ln>
      </c:spPr>
    </c:plotArea>
    <c:plotVisOnly val="0"/>
    <c:dispBlanksAs val="gap"/>
    <c:showDLblsOverMax val="0"/>
  </c:chart>
  <c:spPr>
    <a:solidFill>
      <a:srgbClr val="E3E3E3"/>
    </a:soli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152400</xdr:rowOff>
    </xdr:from>
    <xdr:to>
      <xdr:col>10</xdr:col>
      <xdr:colOff>733425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9525" y="2533650"/>
        <a:ext cx="86582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0</xdr:row>
      <xdr:rowOff>0</xdr:rowOff>
    </xdr:from>
    <xdr:to>
      <xdr:col>9</xdr:col>
      <xdr:colOff>476250</xdr:colOff>
      <xdr:row>12</xdr:row>
      <xdr:rowOff>76200</xdr:rowOff>
    </xdr:to>
    <xdr:graphicFrame>
      <xdr:nvGraphicFramePr>
        <xdr:cNvPr id="2" name="Chart 4"/>
        <xdr:cNvGraphicFramePr/>
      </xdr:nvGraphicFramePr>
      <xdr:xfrm>
        <a:off x="3314700" y="0"/>
        <a:ext cx="43338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76200</xdr:rowOff>
    </xdr:from>
    <xdr:to>
      <xdr:col>11</xdr:col>
      <xdr:colOff>733425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57150" y="790575"/>
        <a:ext cx="8801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30</xdr:row>
      <xdr:rowOff>38100</xdr:rowOff>
    </xdr:from>
    <xdr:to>
      <xdr:col>11</xdr:col>
      <xdr:colOff>742950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76200" y="4495800"/>
        <a:ext cx="87915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95250</xdr:colOff>
      <xdr:row>1</xdr:row>
      <xdr:rowOff>57150</xdr:rowOff>
    </xdr:from>
    <xdr:to>
      <xdr:col>23</xdr:col>
      <xdr:colOff>504825</xdr:colOff>
      <xdr:row>29</xdr:row>
      <xdr:rowOff>66675</xdr:rowOff>
    </xdr:to>
    <xdr:graphicFrame>
      <xdr:nvGraphicFramePr>
        <xdr:cNvPr id="3" name="Chart 3"/>
        <xdr:cNvGraphicFramePr/>
      </xdr:nvGraphicFramePr>
      <xdr:xfrm>
        <a:off x="8982075" y="771525"/>
        <a:ext cx="879157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76200</xdr:colOff>
      <xdr:row>30</xdr:row>
      <xdr:rowOff>57150</xdr:rowOff>
    </xdr:from>
    <xdr:to>
      <xdr:col>23</xdr:col>
      <xdr:colOff>495300</xdr:colOff>
      <xdr:row>60</xdr:row>
      <xdr:rowOff>19050</xdr:rowOff>
    </xdr:to>
    <xdr:graphicFrame>
      <xdr:nvGraphicFramePr>
        <xdr:cNvPr id="4" name="Chart 4"/>
        <xdr:cNvGraphicFramePr/>
      </xdr:nvGraphicFramePr>
      <xdr:xfrm>
        <a:off x="8963025" y="4514850"/>
        <a:ext cx="8801100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1171575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6769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19050</xdr:rowOff>
    </xdr:from>
    <xdr:to>
      <xdr:col>6</xdr:col>
      <xdr:colOff>1152525</xdr:colOff>
      <xdr:row>29</xdr:row>
      <xdr:rowOff>133350</xdr:rowOff>
    </xdr:to>
    <xdr:graphicFrame>
      <xdr:nvGraphicFramePr>
        <xdr:cNvPr id="2" name="Chart 2"/>
        <xdr:cNvGraphicFramePr/>
      </xdr:nvGraphicFramePr>
      <xdr:xfrm>
        <a:off x="0" y="2495550"/>
        <a:ext cx="56578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0</xdr:row>
      <xdr:rowOff>19050</xdr:rowOff>
    </xdr:from>
    <xdr:to>
      <xdr:col>13</xdr:col>
      <xdr:colOff>1066800</xdr:colOff>
      <xdr:row>13</xdr:row>
      <xdr:rowOff>123825</xdr:rowOff>
    </xdr:to>
    <xdr:graphicFrame>
      <xdr:nvGraphicFramePr>
        <xdr:cNvPr id="3" name="Chart 3"/>
        <xdr:cNvGraphicFramePr/>
      </xdr:nvGraphicFramePr>
      <xdr:xfrm>
        <a:off x="5695950" y="19050"/>
        <a:ext cx="56292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14</xdr:row>
      <xdr:rowOff>28575</xdr:rowOff>
    </xdr:from>
    <xdr:to>
      <xdr:col>13</xdr:col>
      <xdr:colOff>1076325</xdr:colOff>
      <xdr:row>29</xdr:row>
      <xdr:rowOff>133350</xdr:rowOff>
    </xdr:to>
    <xdr:graphicFrame>
      <xdr:nvGraphicFramePr>
        <xdr:cNvPr id="4" name="Chart 4"/>
        <xdr:cNvGraphicFramePr/>
      </xdr:nvGraphicFramePr>
      <xdr:xfrm>
        <a:off x="5724525" y="2505075"/>
        <a:ext cx="561022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6</xdr:col>
      <xdr:colOff>714375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28575" y="19050"/>
        <a:ext cx="52578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14</xdr:row>
      <xdr:rowOff>19050</xdr:rowOff>
    </xdr:from>
    <xdr:to>
      <xdr:col>6</xdr:col>
      <xdr:colOff>714375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38100" y="2286000"/>
        <a:ext cx="524827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0</xdr:row>
      <xdr:rowOff>38100</xdr:rowOff>
    </xdr:from>
    <xdr:to>
      <xdr:col>14</xdr:col>
      <xdr:colOff>0</xdr:colOff>
      <xdr:row>13</xdr:row>
      <xdr:rowOff>152400</xdr:rowOff>
    </xdr:to>
    <xdr:graphicFrame>
      <xdr:nvGraphicFramePr>
        <xdr:cNvPr id="3" name="Chart 3"/>
        <xdr:cNvGraphicFramePr/>
      </xdr:nvGraphicFramePr>
      <xdr:xfrm>
        <a:off x="5372100" y="38100"/>
        <a:ext cx="52959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14</xdr:row>
      <xdr:rowOff>76200</xdr:rowOff>
    </xdr:from>
    <xdr:to>
      <xdr:col>14</xdr:col>
      <xdr:colOff>0</xdr:colOff>
      <xdr:row>27</xdr:row>
      <xdr:rowOff>95250</xdr:rowOff>
    </xdr:to>
    <xdr:graphicFrame>
      <xdr:nvGraphicFramePr>
        <xdr:cNvPr id="4" name="Chart 4"/>
        <xdr:cNvGraphicFramePr/>
      </xdr:nvGraphicFramePr>
      <xdr:xfrm>
        <a:off x="5372100" y="2343150"/>
        <a:ext cx="52959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1123950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695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1123950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9050" y="2466975"/>
        <a:ext cx="56769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0</xdr:row>
      <xdr:rowOff>19050</xdr:rowOff>
    </xdr:from>
    <xdr:to>
      <xdr:col>14</xdr:col>
      <xdr:colOff>38100</xdr:colOff>
      <xdr:row>14</xdr:row>
      <xdr:rowOff>76200</xdr:rowOff>
    </xdr:to>
    <xdr:graphicFrame>
      <xdr:nvGraphicFramePr>
        <xdr:cNvPr id="3" name="Chart 3"/>
        <xdr:cNvGraphicFramePr/>
      </xdr:nvGraphicFramePr>
      <xdr:xfrm>
        <a:off x="5781675" y="19050"/>
        <a:ext cx="56769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15</xdr:row>
      <xdr:rowOff>38100</xdr:rowOff>
    </xdr:from>
    <xdr:to>
      <xdr:col>14</xdr:col>
      <xdr:colOff>47625</xdr:colOff>
      <xdr:row>30</xdr:row>
      <xdr:rowOff>19050</xdr:rowOff>
    </xdr:to>
    <xdr:graphicFrame>
      <xdr:nvGraphicFramePr>
        <xdr:cNvPr id="4" name="Chart 4"/>
        <xdr:cNvGraphicFramePr/>
      </xdr:nvGraphicFramePr>
      <xdr:xfrm>
        <a:off x="5781675" y="2466975"/>
        <a:ext cx="568642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6</xdr:col>
      <xdr:colOff>1114425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7625" y="19050"/>
        <a:ext cx="56388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6</xdr:col>
      <xdr:colOff>1076325</xdr:colOff>
      <xdr:row>31</xdr:row>
      <xdr:rowOff>66675</xdr:rowOff>
    </xdr:to>
    <xdr:graphicFrame>
      <xdr:nvGraphicFramePr>
        <xdr:cNvPr id="2" name="Chart 2"/>
        <xdr:cNvGraphicFramePr/>
      </xdr:nvGraphicFramePr>
      <xdr:xfrm>
        <a:off x="0" y="2590800"/>
        <a:ext cx="56483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0</xdr:row>
      <xdr:rowOff>28575</xdr:rowOff>
    </xdr:from>
    <xdr:to>
      <xdr:col>14</xdr:col>
      <xdr:colOff>695325</xdr:colOff>
      <xdr:row>15</xdr:row>
      <xdr:rowOff>66675</xdr:rowOff>
    </xdr:to>
    <xdr:graphicFrame>
      <xdr:nvGraphicFramePr>
        <xdr:cNvPr id="3" name="Chart 3"/>
        <xdr:cNvGraphicFramePr/>
      </xdr:nvGraphicFramePr>
      <xdr:xfrm>
        <a:off x="5734050" y="28575"/>
        <a:ext cx="6000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16</xdr:row>
      <xdr:rowOff>28575</xdr:rowOff>
    </xdr:from>
    <xdr:to>
      <xdr:col>14</xdr:col>
      <xdr:colOff>695325</xdr:colOff>
      <xdr:row>31</xdr:row>
      <xdr:rowOff>47625</xdr:rowOff>
    </xdr:to>
    <xdr:graphicFrame>
      <xdr:nvGraphicFramePr>
        <xdr:cNvPr id="4" name="Chart 4"/>
        <xdr:cNvGraphicFramePr/>
      </xdr:nvGraphicFramePr>
      <xdr:xfrm>
        <a:off x="5772150" y="2619375"/>
        <a:ext cx="59626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ickael\Local%20Settings\Temporary%20Internet%20Files\Content.IE5\149KV6HA\Exemple%20suivi%20ENTRAIN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ier"/>
      <sheetName val="Bilan"/>
      <sheetName val="Graph ( bilan )"/>
      <sheetName val="nb h"/>
      <sheetName val="nb h-poste"/>
      <sheetName val="nb h-m"/>
      <sheetName val="nb h-m - poste (2)"/>
      <sheetName val="Km vélo hebdo"/>
      <sheetName val="Km vélo mensuel"/>
      <sheetName val="moy vélo"/>
      <sheetName val="Graph vélo"/>
      <sheetName val="Km nat hebdo"/>
      <sheetName val="Km nat mensuel"/>
      <sheetName val="moy nat"/>
      <sheetName val="graph nat"/>
      <sheetName val="Tps cap hebdo"/>
      <sheetName val="Km cap mensuel"/>
      <sheetName val="Moy cap"/>
      <sheetName val="Graph 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3"/>
  <sheetViews>
    <sheetView zoomScale="75" zoomScaleNormal="75" workbookViewId="0" topLeftCell="A1">
      <selection activeCell="O9" sqref="O9"/>
    </sheetView>
  </sheetViews>
  <sheetFormatPr defaultColWidth="11.421875" defaultRowHeight="12.75"/>
  <cols>
    <col min="1" max="1" width="16.57421875" style="0" customWidth="1"/>
    <col min="2" max="2" width="11.00390625" style="0" customWidth="1"/>
  </cols>
  <sheetData>
    <row r="1" ht="13.5" thickBot="1"/>
    <row r="2" spans="1:2" ht="13.5" thickBot="1">
      <c r="A2" s="229" t="s">
        <v>441</v>
      </c>
      <c r="B2" s="157">
        <f>SUM('Entrainement quotidien'!F374:L374)</f>
        <v>1124.8</v>
      </c>
    </row>
    <row r="3" spans="1:2" ht="13.5" thickBot="1">
      <c r="A3" s="230" t="s">
        <v>442</v>
      </c>
      <c r="B3" s="157">
        <f>'Entrainement quotidien'!N374</f>
        <v>20</v>
      </c>
    </row>
    <row r="4" spans="1:2" ht="13.5" thickBot="1">
      <c r="A4" s="228" t="s">
        <v>445</v>
      </c>
      <c r="B4" s="157">
        <f>'Entrainement quotidien'!M374</f>
        <v>9.100000000000001</v>
      </c>
    </row>
    <row r="5" spans="1:2" ht="13.5" thickBot="1">
      <c r="A5" s="227" t="s">
        <v>444</v>
      </c>
      <c r="B5" s="157">
        <f>'Entrainement quotidien'!P374</f>
        <v>58.440000000000005</v>
      </c>
    </row>
    <row r="6" spans="1:2" ht="13.5" thickBot="1">
      <c r="A6" s="226" t="s">
        <v>446</v>
      </c>
      <c r="B6" s="157">
        <f>SUM('Entrainement quotidien'!Q374:V374)</f>
        <v>466.12</v>
      </c>
    </row>
    <row r="7" spans="1:2" ht="13.5" thickBot="1">
      <c r="A7" s="225" t="s">
        <v>443</v>
      </c>
      <c r="B7" s="157">
        <f>'Entrainement quotidien'!O374</f>
        <v>58.94</v>
      </c>
    </row>
    <row r="8" spans="1:2" ht="13.5" thickBot="1">
      <c r="A8" s="232" t="s">
        <v>447</v>
      </c>
      <c r="B8" s="157">
        <f>SUM('Entrainement quotidien'!AF374:AK374)</f>
        <v>637.1</v>
      </c>
    </row>
    <row r="9" spans="1:2" ht="13.5" thickBot="1">
      <c r="A9" s="224" t="s">
        <v>459</v>
      </c>
      <c r="B9" s="157">
        <f>'Entrainement quotidien'!AD374</f>
        <v>225.05</v>
      </c>
    </row>
    <row r="10" spans="1:2" ht="13.5" thickBot="1">
      <c r="A10" s="222" t="s">
        <v>460</v>
      </c>
      <c r="B10" s="157">
        <f>'Entrainement quotidien'!AA374</f>
        <v>6134</v>
      </c>
    </row>
    <row r="11" spans="1:2" ht="13.5" thickBot="1">
      <c r="A11" s="223" t="s">
        <v>463</v>
      </c>
      <c r="B11" s="158">
        <f>SUM(B2:B7)</f>
        <v>1737.4</v>
      </c>
    </row>
    <row r="12" ht="13.5" thickTop="1">
      <c r="B12" s="17" t="s">
        <v>455</v>
      </c>
    </row>
    <row r="13" ht="12.75">
      <c r="B13" s="197">
        <f>B9+B10+B11</f>
        <v>8096.450000000001</v>
      </c>
    </row>
  </sheetData>
  <printOptions horizontalCentered="1" verticalCentered="1"/>
  <pageMargins left="0.22" right="0.28" top="0.3937007874015748" bottom="0.3937007874015748" header="0.5118110236220472" footer="0.5118110236220472"/>
  <pageSetup fitToHeight="1" fitToWidth="1"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zoomScale="50" zoomScaleNormal="50" workbookViewId="0" topLeftCell="A1">
      <selection activeCell="O1" sqref="O1"/>
    </sheetView>
  </sheetViews>
  <sheetFormatPr defaultColWidth="11.421875" defaultRowHeight="9.75" customHeight="1"/>
  <cols>
    <col min="1" max="1" width="5.57421875" style="2" customWidth="1"/>
    <col min="2" max="2" width="11.00390625" style="2" customWidth="1"/>
    <col min="3" max="3" width="13.140625" style="0" customWidth="1"/>
    <col min="4" max="4" width="12.140625" style="0" customWidth="1"/>
    <col min="24" max="24" width="8.57421875" style="0" customWidth="1"/>
  </cols>
  <sheetData>
    <row r="1" spans="1:13" ht="56.25" customHeight="1">
      <c r="A1" s="241" t="s">
        <v>489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188" t="str">
        <f>Bilan!A70</f>
        <v>2009</v>
      </c>
    </row>
    <row r="2" spans="1:2" ht="9.75" customHeight="1">
      <c r="A2"/>
      <c r="B2"/>
    </row>
    <row r="3" spans="1:2" ht="9.75" customHeight="1">
      <c r="A3"/>
      <c r="B3"/>
    </row>
    <row r="4" spans="1:2" ht="9.75" customHeight="1">
      <c r="A4"/>
      <c r="B4"/>
    </row>
    <row r="5" spans="1:2" ht="9.75" customHeight="1">
      <c r="A5"/>
      <c r="B5"/>
    </row>
    <row r="6" spans="1:2" ht="9.75" customHeight="1">
      <c r="A6"/>
      <c r="B6"/>
    </row>
    <row r="7" spans="1:2" ht="9.75" customHeight="1">
      <c r="A7"/>
      <c r="B7"/>
    </row>
    <row r="8" spans="1:2" ht="9.75" customHeight="1">
      <c r="A8"/>
      <c r="B8"/>
    </row>
    <row r="9" spans="1:2" ht="9.75" customHeight="1">
      <c r="A9"/>
      <c r="B9"/>
    </row>
    <row r="10" spans="1:2" ht="9.75" customHeight="1">
      <c r="A10"/>
      <c r="B10"/>
    </row>
    <row r="11" spans="1:2" ht="9.75" customHeight="1">
      <c r="A11"/>
      <c r="B11"/>
    </row>
    <row r="12" spans="1:2" ht="9.75" customHeight="1">
      <c r="A12"/>
      <c r="B12"/>
    </row>
    <row r="13" spans="1:2" ht="9.75" customHeight="1">
      <c r="A13"/>
      <c r="B13"/>
    </row>
    <row r="14" spans="1:2" ht="9.75" customHeight="1">
      <c r="A14"/>
      <c r="B14"/>
    </row>
    <row r="15" spans="1:2" ht="9.75" customHeight="1">
      <c r="A15"/>
      <c r="B15"/>
    </row>
    <row r="16" spans="1:2" ht="9.75" customHeight="1">
      <c r="A16"/>
      <c r="B16"/>
    </row>
    <row r="17" spans="1:2" ht="9.75" customHeight="1">
      <c r="A17"/>
      <c r="B17"/>
    </row>
    <row r="18" spans="1:2" ht="21.75" customHeight="1">
      <c r="A18"/>
      <c r="B18"/>
    </row>
    <row r="19" spans="1:2" ht="9.75" customHeight="1">
      <c r="A19"/>
      <c r="B19"/>
    </row>
    <row r="20" spans="1:2" ht="9.75" customHeight="1">
      <c r="A20"/>
      <c r="B20"/>
    </row>
    <row r="21" spans="1:2" ht="9.75" customHeight="1">
      <c r="A21"/>
      <c r="B21"/>
    </row>
    <row r="22" spans="1:2" ht="9.75" customHeight="1">
      <c r="A22"/>
      <c r="B22"/>
    </row>
    <row r="23" spans="1:2" ht="9.75" customHeight="1">
      <c r="A23"/>
      <c r="B23"/>
    </row>
    <row r="24" spans="1:2" ht="9.75" customHeight="1">
      <c r="A24"/>
      <c r="B24"/>
    </row>
    <row r="25" spans="1:2" ht="9.75" customHeight="1">
      <c r="A25"/>
      <c r="B25"/>
    </row>
    <row r="26" spans="1:2" ht="9.75" customHeight="1">
      <c r="A26"/>
      <c r="B26"/>
    </row>
    <row r="27" spans="1:2" ht="9.75" customHeight="1">
      <c r="A27"/>
      <c r="B27"/>
    </row>
    <row r="28" spans="1:2" ht="9.75" customHeight="1">
      <c r="A28"/>
      <c r="B28"/>
    </row>
    <row r="29" spans="1:2" ht="9.75" customHeight="1">
      <c r="A29"/>
      <c r="B29"/>
    </row>
    <row r="30" spans="1:2" ht="9.75" customHeight="1">
      <c r="A30"/>
      <c r="B30"/>
    </row>
    <row r="31" spans="1:2" ht="9.75" customHeight="1">
      <c r="A31"/>
      <c r="B31"/>
    </row>
    <row r="32" spans="1:2" ht="9.75" customHeight="1">
      <c r="A32"/>
      <c r="B32"/>
    </row>
    <row r="33" spans="1:2" ht="9.75" customHeight="1">
      <c r="A33"/>
      <c r="B33"/>
    </row>
    <row r="34" spans="1:2" ht="9.75" customHeight="1">
      <c r="A34"/>
      <c r="B34"/>
    </row>
    <row r="35" spans="1:2" ht="9.75" customHeight="1">
      <c r="A35"/>
      <c r="B35"/>
    </row>
    <row r="36" spans="1:2" ht="9.75" customHeight="1">
      <c r="A36"/>
      <c r="B36"/>
    </row>
    <row r="37" spans="1:2" ht="9.75" customHeight="1">
      <c r="A37"/>
      <c r="B37"/>
    </row>
    <row r="38" spans="1:2" ht="9.75" customHeight="1">
      <c r="A38"/>
      <c r="B38"/>
    </row>
    <row r="39" spans="1:2" ht="9.75" customHeight="1">
      <c r="A39"/>
      <c r="B39"/>
    </row>
    <row r="40" spans="1:2" ht="9.75" customHeight="1">
      <c r="A40"/>
      <c r="B40"/>
    </row>
    <row r="41" spans="1:2" ht="9.75" customHeight="1">
      <c r="A41"/>
      <c r="B41"/>
    </row>
    <row r="42" spans="1:2" ht="9.75" customHeight="1">
      <c r="A42"/>
      <c r="B42"/>
    </row>
    <row r="43" spans="1:2" ht="9.75" customHeight="1">
      <c r="A43"/>
      <c r="B43"/>
    </row>
    <row r="44" spans="1:2" ht="9.75" customHeight="1">
      <c r="A44"/>
      <c r="B44"/>
    </row>
    <row r="45" spans="1:2" ht="9.75" customHeight="1">
      <c r="A45"/>
      <c r="B45"/>
    </row>
    <row r="46" spans="1:2" ht="9.75" customHeight="1">
      <c r="A46"/>
      <c r="B46"/>
    </row>
    <row r="47" spans="1:2" ht="9.75" customHeight="1">
      <c r="A47"/>
      <c r="B47"/>
    </row>
    <row r="48" spans="1:2" ht="9.75" customHeight="1">
      <c r="A48"/>
      <c r="B48"/>
    </row>
    <row r="49" spans="1:2" ht="9.75" customHeight="1">
      <c r="A49"/>
      <c r="B49"/>
    </row>
    <row r="50" spans="1:2" ht="9.75" customHeight="1">
      <c r="A50"/>
      <c r="B50"/>
    </row>
    <row r="51" spans="1:2" ht="9.75" customHeight="1">
      <c r="A51"/>
      <c r="B51"/>
    </row>
    <row r="52" spans="1:2" ht="9.75" customHeight="1">
      <c r="A52"/>
      <c r="B52"/>
    </row>
    <row r="53" spans="1:2" ht="9.75" customHeight="1">
      <c r="A53"/>
      <c r="B53"/>
    </row>
    <row r="54" spans="1:2" ht="9.75" customHeight="1">
      <c r="A54"/>
      <c r="B54"/>
    </row>
    <row r="55" spans="1:2" ht="9.75" customHeight="1">
      <c r="A55"/>
      <c r="B55"/>
    </row>
    <row r="56" spans="1:2" ht="9.75" customHeight="1">
      <c r="A56"/>
      <c r="B56"/>
    </row>
    <row r="57" spans="1:2" ht="9.75" customHeight="1">
      <c r="A57"/>
      <c r="B57"/>
    </row>
    <row r="58" spans="1:2" ht="9.75" customHeight="1">
      <c r="A58"/>
      <c r="B58"/>
    </row>
    <row r="59" spans="1:2" ht="9.75" customHeight="1">
      <c r="A59"/>
      <c r="B59"/>
    </row>
    <row r="60" spans="1:2" ht="9.75" customHeight="1">
      <c r="A60"/>
      <c r="B60"/>
    </row>
    <row r="61" spans="1:2" ht="9.75" customHeight="1">
      <c r="A61"/>
      <c r="B61"/>
    </row>
    <row r="62" spans="1:2" ht="9.75" customHeight="1">
      <c r="A62"/>
      <c r="B62"/>
    </row>
    <row r="63" spans="1:2" ht="9.75" customHeight="1">
      <c r="A63"/>
      <c r="B63"/>
    </row>
    <row r="64" spans="1:2" ht="9.75" customHeight="1">
      <c r="A64"/>
      <c r="B64"/>
    </row>
    <row r="65" spans="1:2" ht="9.75" customHeight="1">
      <c r="A65"/>
      <c r="B65"/>
    </row>
    <row r="66" spans="1:2" ht="9.75" customHeight="1">
      <c r="A66"/>
      <c r="B66"/>
    </row>
    <row r="67" spans="1:4" ht="25.5" customHeight="1">
      <c r="A67" s="11" t="s">
        <v>88</v>
      </c>
      <c r="B67" s="9"/>
      <c r="C67" s="10">
        <f ca="1">TODAY()</f>
        <v>40178</v>
      </c>
      <c r="D67" s="9"/>
    </row>
    <row r="68" ht="48.75" customHeight="1" thickBot="1"/>
    <row r="69" spans="1:7" ht="21" customHeight="1" thickBot="1">
      <c r="A69" s="2" t="s">
        <v>89</v>
      </c>
      <c r="B69" s="7" t="s">
        <v>90</v>
      </c>
      <c r="C69" s="8" t="s">
        <v>91</v>
      </c>
      <c r="D69" s="1" t="s">
        <v>92</v>
      </c>
      <c r="E69" s="15" t="s">
        <v>93</v>
      </c>
      <c r="F69" s="1" t="s">
        <v>92</v>
      </c>
      <c r="G69" s="7" t="s">
        <v>94</v>
      </c>
    </row>
    <row r="70" spans="1:7" ht="9.75" customHeight="1" thickBot="1">
      <c r="A70" s="3" t="s">
        <v>95</v>
      </c>
      <c r="B70" s="159">
        <f>SUM(Bilan!E3:G3)</f>
        <v>151</v>
      </c>
      <c r="C70" s="167">
        <f>SUM('Entrainement quotidien'!E4:E10)</f>
        <v>3</v>
      </c>
      <c r="D70" s="198" t="s">
        <v>491</v>
      </c>
      <c r="E70" s="160">
        <f>SUM(Bilan!E57:G57)</f>
        <v>692.8600000000001</v>
      </c>
      <c r="F70" s="16" t="str">
        <f>D70</f>
        <v>Janvier</v>
      </c>
      <c r="G70" s="12">
        <f>SUM('Entrainement quotidien'!E4:E35)</f>
        <v>42</v>
      </c>
    </row>
    <row r="71" spans="1:7" ht="9.75" customHeight="1" thickBot="1">
      <c r="A71" s="4" t="s">
        <v>96</v>
      </c>
      <c r="B71" s="159">
        <f>SUM(Bilan!E4:G4)</f>
        <v>152.60000000000002</v>
      </c>
      <c r="C71" s="167">
        <f>+SUM('Entrainement quotidien'!E11:E17)</f>
        <v>10</v>
      </c>
      <c r="D71" s="198" t="s">
        <v>2</v>
      </c>
      <c r="E71" s="160">
        <f>SUM(Bilan!E58:G58)</f>
        <v>688.95</v>
      </c>
      <c r="F71" s="16" t="str">
        <f aca="true" t="shared" si="0" ref="F71:F81">D71</f>
        <v>Février</v>
      </c>
      <c r="G71" s="13">
        <f>SUM('Entrainement quotidien'!E36:E64)</f>
        <v>41</v>
      </c>
    </row>
    <row r="72" spans="1:7" ht="9.75" customHeight="1" thickBot="1">
      <c r="A72" s="4" t="s">
        <v>97</v>
      </c>
      <c r="B72" s="159">
        <f>SUM(Bilan!E5:G5)</f>
        <v>128.3</v>
      </c>
      <c r="C72" s="167">
        <f>+SUM('Entrainement quotidien'!E18:E24)</f>
        <v>9</v>
      </c>
      <c r="D72" s="198" t="s">
        <v>3</v>
      </c>
      <c r="E72" s="160">
        <f>SUM(Bilan!E59:G59)</f>
        <v>845.44</v>
      </c>
      <c r="F72" s="16" t="str">
        <f t="shared" si="0"/>
        <v>Mars</v>
      </c>
      <c r="G72" s="13">
        <f>SUM('Entrainement quotidien'!E65:E95)</f>
        <v>41</v>
      </c>
    </row>
    <row r="73" spans="1:7" ht="9.75" customHeight="1" thickBot="1">
      <c r="A73" s="4" t="s">
        <v>98</v>
      </c>
      <c r="B73" s="159">
        <f>SUM(Bilan!E6:G6)</f>
        <v>158.20000000000002</v>
      </c>
      <c r="C73" s="167">
        <f>+SUM('Entrainement quotidien'!E25:E31)</f>
        <v>12</v>
      </c>
      <c r="D73" s="198" t="s">
        <v>4</v>
      </c>
      <c r="E73" s="160">
        <f>SUM(Bilan!E60:G60)</f>
        <v>1015.0999999999999</v>
      </c>
      <c r="F73" s="16" t="str">
        <f t="shared" si="0"/>
        <v>Avril</v>
      </c>
      <c r="G73" s="13">
        <f>SUM('Entrainement quotidien'!E96:E125)</f>
        <v>43</v>
      </c>
    </row>
    <row r="74" spans="1:7" ht="9.75" customHeight="1" thickBot="1">
      <c r="A74" s="4" t="s">
        <v>99</v>
      </c>
      <c r="B74" s="159">
        <f>SUM(Bilan!E7:G7)</f>
        <v>156.76</v>
      </c>
      <c r="C74" s="167">
        <f>+SUM('Entrainement quotidien'!E32:E38)</f>
        <v>10</v>
      </c>
      <c r="D74" s="198" t="s">
        <v>5</v>
      </c>
      <c r="E74" s="160">
        <f>SUM(Bilan!E61:G61)</f>
        <v>1128.5</v>
      </c>
      <c r="F74" s="16" t="str">
        <f t="shared" si="0"/>
        <v>Mai</v>
      </c>
      <c r="G74" s="13">
        <f>SUM('Entrainement quotidien'!E126:E156)</f>
        <v>41</v>
      </c>
    </row>
    <row r="75" spans="1:7" ht="9.75" customHeight="1" thickBot="1">
      <c r="A75" s="4" t="s">
        <v>100</v>
      </c>
      <c r="B75" s="159">
        <f>SUM(Bilan!E8:G8)</f>
        <v>144.9</v>
      </c>
      <c r="C75" s="167">
        <f>+SUM('Entrainement quotidien'!E39:E45)</f>
        <v>10</v>
      </c>
      <c r="D75" s="198" t="s">
        <v>6</v>
      </c>
      <c r="E75" s="160">
        <f>SUM(Bilan!E62:G62)</f>
        <v>865.7</v>
      </c>
      <c r="F75" s="16" t="str">
        <f t="shared" si="0"/>
        <v>Juin</v>
      </c>
      <c r="G75" s="13">
        <f>SUM('Entrainement quotidien'!E157:E186)</f>
        <v>28</v>
      </c>
    </row>
    <row r="76" spans="1:7" ht="9.75" customHeight="1" thickBot="1">
      <c r="A76" s="4" t="s">
        <v>101</v>
      </c>
      <c r="B76" s="159">
        <f>SUM(Bilan!E9:G9)</f>
        <v>175.85</v>
      </c>
      <c r="C76" s="167">
        <f>+SUM('Entrainement quotidien'!E46:E52)</f>
        <v>10</v>
      </c>
      <c r="D76" s="198" t="s">
        <v>7</v>
      </c>
      <c r="E76" s="160">
        <f>SUM(Bilan!E63:G63)</f>
        <v>907.7</v>
      </c>
      <c r="F76" s="16" t="str">
        <f t="shared" si="0"/>
        <v>Juillet</v>
      </c>
      <c r="G76" s="13">
        <f>SUM('Entrainement quotidien'!E187:E217)</f>
        <v>36</v>
      </c>
    </row>
    <row r="77" spans="1:7" ht="9.75" customHeight="1" thickBot="1">
      <c r="A77" s="4" t="s">
        <v>102</v>
      </c>
      <c r="B77" s="159">
        <f>SUM(Bilan!E10:G10)</f>
        <v>201</v>
      </c>
      <c r="C77" s="167">
        <f>+SUM('Entrainement quotidien'!E53:E59)</f>
        <v>10</v>
      </c>
      <c r="D77" s="198" t="s">
        <v>480</v>
      </c>
      <c r="E77" s="160">
        <f>SUM(Bilan!E64:G64)</f>
        <v>1221.5</v>
      </c>
      <c r="F77" s="16" t="str">
        <f t="shared" si="0"/>
        <v>Août</v>
      </c>
      <c r="G77" s="13">
        <f>SUM('Entrainement quotidien'!E218:E248)</f>
        <v>35</v>
      </c>
    </row>
    <row r="78" spans="1:7" ht="9.75" customHeight="1" thickBot="1">
      <c r="A78" s="4" t="s">
        <v>103</v>
      </c>
      <c r="B78" s="159">
        <f>SUM(Bilan!E11:G11)</f>
        <v>193.2</v>
      </c>
      <c r="C78" s="167">
        <f>+SUM('Entrainement quotidien'!E60:E66)</f>
        <v>10</v>
      </c>
      <c r="D78" s="198" t="s">
        <v>8</v>
      </c>
      <c r="E78" s="160">
        <f>SUM(Bilan!E65:G65)</f>
        <v>147</v>
      </c>
      <c r="F78" s="16" t="str">
        <f t="shared" si="0"/>
        <v>Septembre</v>
      </c>
      <c r="G78" s="13">
        <f>SUM('Entrainement quotidien'!E249:E278)</f>
        <v>6</v>
      </c>
    </row>
    <row r="79" spans="1:7" ht="9.75" customHeight="1" thickBot="1">
      <c r="A79" s="4" t="s">
        <v>104</v>
      </c>
      <c r="B79" s="159">
        <f>SUM(Bilan!E12:G12)</f>
        <v>200</v>
      </c>
      <c r="C79" s="167">
        <f>+SUM('Entrainement quotidien'!E67:E73)</f>
        <v>9</v>
      </c>
      <c r="D79" s="198" t="s">
        <v>9</v>
      </c>
      <c r="E79" s="160">
        <f>SUM(Bilan!E66:G66)</f>
        <v>233.2</v>
      </c>
      <c r="F79" s="16" t="str">
        <f t="shared" si="0"/>
        <v>Octobre</v>
      </c>
      <c r="G79" s="13">
        <f>SUM('Entrainement quotidien'!E279:E309)</f>
        <v>11</v>
      </c>
    </row>
    <row r="80" spans="1:7" ht="9.75" customHeight="1" thickBot="1">
      <c r="A80" s="4" t="s">
        <v>105</v>
      </c>
      <c r="B80" s="159">
        <f>SUM(Bilan!E13:G13)</f>
        <v>88</v>
      </c>
      <c r="C80" s="167">
        <f>+SUM('Entrainement quotidien'!E74:E80)</f>
        <v>9</v>
      </c>
      <c r="D80" s="198" t="s">
        <v>0</v>
      </c>
      <c r="E80" s="160">
        <f>SUM(Bilan!E67:G67)</f>
        <v>98</v>
      </c>
      <c r="F80" s="16" t="str">
        <f t="shared" si="0"/>
        <v>Novembre</v>
      </c>
      <c r="G80" s="13">
        <f>SUM('Entrainement quotidien'!E310:E340)</f>
        <v>11</v>
      </c>
    </row>
    <row r="81" spans="1:7" ht="9.75" customHeight="1" thickBot="1">
      <c r="A81" s="4" t="s">
        <v>106</v>
      </c>
      <c r="B81" s="159">
        <f>SUM(Bilan!E14:G14)</f>
        <v>170.20000000000002</v>
      </c>
      <c r="C81" s="167">
        <f>+SUM('Entrainement quotidien'!E81:E87)</f>
        <v>11</v>
      </c>
      <c r="D81" s="198" t="s">
        <v>1</v>
      </c>
      <c r="E81" s="160">
        <f>SUM(Bilan!E68:G68)</f>
        <v>244.5</v>
      </c>
      <c r="F81" s="16" t="str">
        <f t="shared" si="0"/>
        <v>Décembre</v>
      </c>
      <c r="G81" s="14">
        <f>SUM('Entrainement quotidien'!E340:E370)</f>
        <v>12</v>
      </c>
    </row>
    <row r="82" spans="1:3" ht="9.75" customHeight="1" thickBot="1">
      <c r="A82" s="4" t="s">
        <v>107</v>
      </c>
      <c r="B82" s="159">
        <f>SUM(Bilan!E15:G15)</f>
        <v>254.94</v>
      </c>
      <c r="C82" s="167">
        <f>+SUM('Entrainement quotidien'!E88:E94)</f>
        <v>9</v>
      </c>
    </row>
    <row r="83" spans="1:3" ht="9.75" customHeight="1" thickBot="1">
      <c r="A83" s="4" t="s">
        <v>108</v>
      </c>
      <c r="B83" s="159">
        <f>SUM(Bilan!E16:G16)</f>
        <v>294.90000000000003</v>
      </c>
      <c r="C83" s="167">
        <f>+SUM('Entrainement quotidien'!E95:E101)</f>
        <v>10</v>
      </c>
    </row>
    <row r="84" spans="1:7" ht="9.75" customHeight="1" thickBot="1">
      <c r="A84" s="4" t="s">
        <v>109</v>
      </c>
      <c r="B84" s="159">
        <f>SUM(Bilan!E17:G17)</f>
        <v>325.2</v>
      </c>
      <c r="C84" s="167">
        <f>+SUM('Entrainement quotidien'!E102:E108)</f>
        <v>13</v>
      </c>
      <c r="F84" s="240" t="s">
        <v>492</v>
      </c>
      <c r="G84" s="242">
        <f>SUM(G70:G81)</f>
        <v>347</v>
      </c>
    </row>
    <row r="85" spans="1:7" ht="9.75" customHeight="1" thickBot="1">
      <c r="A85" s="4" t="s">
        <v>110</v>
      </c>
      <c r="B85" s="159">
        <f>SUM(Bilan!E18:G18)</f>
        <v>195.60000000000002</v>
      </c>
      <c r="C85" s="167">
        <f>+SUM('Entrainement quotidien'!E109:E115)</f>
        <v>10</v>
      </c>
      <c r="F85" s="240"/>
      <c r="G85" s="242"/>
    </row>
    <row r="86" spans="1:3" ht="9.75" customHeight="1" thickBot="1">
      <c r="A86" s="4" t="s">
        <v>111</v>
      </c>
      <c r="B86" s="159">
        <f>SUM(Bilan!E19:G19)</f>
        <v>193.1</v>
      </c>
      <c r="C86" s="167">
        <f>+SUM('Entrainement quotidien'!E116:E122)</f>
        <v>9</v>
      </c>
    </row>
    <row r="87" spans="1:3" ht="9.75" customHeight="1" thickBot="1">
      <c r="A87" s="4" t="s">
        <v>112</v>
      </c>
      <c r="B87" s="159">
        <f>SUM(Bilan!E20:G20)</f>
        <v>202</v>
      </c>
      <c r="C87" s="167">
        <f>+SUM('Entrainement quotidien'!E123:E129)</f>
        <v>7</v>
      </c>
    </row>
    <row r="88" spans="1:3" ht="9.75" customHeight="1" thickBot="1">
      <c r="A88" s="4" t="s">
        <v>113</v>
      </c>
      <c r="B88" s="159">
        <f>SUM(Bilan!E21:G21)</f>
        <v>247.5</v>
      </c>
      <c r="C88" s="167">
        <f>+SUM('Entrainement quotidien'!E130:E136)</f>
        <v>10</v>
      </c>
    </row>
    <row r="89" spans="1:3" ht="9.75" customHeight="1" thickBot="1">
      <c r="A89" s="4" t="s">
        <v>114</v>
      </c>
      <c r="B89" s="159">
        <f>SUM(Bilan!E22:G22)</f>
        <v>302.90000000000003</v>
      </c>
      <c r="C89" s="167">
        <f>+SUM('Entrainement quotidien'!E137:E143)</f>
        <v>12</v>
      </c>
    </row>
    <row r="90" spans="1:3" ht="9.75" customHeight="1" thickBot="1">
      <c r="A90" s="4" t="s">
        <v>115</v>
      </c>
      <c r="B90" s="159">
        <f>SUM(Bilan!E23:G23)</f>
        <v>287.1</v>
      </c>
      <c r="C90" s="167">
        <f>+SUM('Entrainement quotidien'!E144:E150)</f>
        <v>9</v>
      </c>
    </row>
    <row r="91" spans="1:3" ht="9.75" customHeight="1" thickBot="1">
      <c r="A91" s="4" t="s">
        <v>116</v>
      </c>
      <c r="B91" s="159">
        <f>SUM(Bilan!E24:G24)</f>
        <v>157.6</v>
      </c>
      <c r="C91" s="167">
        <f>+SUM('Entrainement quotidien'!E151:E157)</f>
        <v>7</v>
      </c>
    </row>
    <row r="92" spans="1:3" ht="9.75" customHeight="1" thickBot="1">
      <c r="A92" s="4" t="s">
        <v>117</v>
      </c>
      <c r="B92" s="159">
        <f>SUM(Bilan!E25:G25)</f>
        <v>322.5</v>
      </c>
      <c r="C92" s="167">
        <f>+SUM('Entrainement quotidien'!E158:E164)</f>
        <v>6</v>
      </c>
    </row>
    <row r="93" spans="1:3" ht="9.75" customHeight="1" thickBot="1">
      <c r="A93" s="4" t="s">
        <v>118</v>
      </c>
      <c r="B93" s="159">
        <f>SUM(Bilan!E26:G26)</f>
        <v>161.7</v>
      </c>
      <c r="C93" s="167">
        <f>+SUM('Entrainement quotidien'!E165:E171)</f>
        <v>7</v>
      </c>
    </row>
    <row r="94" spans="1:3" ht="9.75" customHeight="1" thickBot="1">
      <c r="A94" s="4" t="s">
        <v>119</v>
      </c>
      <c r="B94" s="159">
        <f>SUM(Bilan!E27:G27)</f>
        <v>224.3</v>
      </c>
      <c r="C94" s="167">
        <f>+SUM('Entrainement quotidien'!E172:E178)</f>
        <v>6</v>
      </c>
    </row>
    <row r="95" spans="1:3" ht="9.75" customHeight="1" thickBot="1">
      <c r="A95" s="4" t="s">
        <v>120</v>
      </c>
      <c r="B95" s="159">
        <f>SUM(Bilan!E28:G28)</f>
        <v>99.19999999999999</v>
      </c>
      <c r="C95" s="167">
        <f>+SUM('Entrainement quotidien'!E179:E185)</f>
        <v>6</v>
      </c>
    </row>
    <row r="96" spans="1:3" ht="9.75" customHeight="1" thickBot="1">
      <c r="A96" s="4" t="s">
        <v>121</v>
      </c>
      <c r="B96" s="159">
        <f>SUM(Bilan!E29:G29)</f>
        <v>361.6</v>
      </c>
      <c r="C96" s="167">
        <f>+SUM('Entrainement quotidien'!E186:E192)</f>
        <v>10</v>
      </c>
    </row>
    <row r="97" spans="1:3" ht="9.75" customHeight="1" thickBot="1">
      <c r="A97" s="4" t="s">
        <v>122</v>
      </c>
      <c r="B97" s="159">
        <f>SUM(Bilan!E30:G30)</f>
        <v>225.10000000000002</v>
      </c>
      <c r="C97" s="167">
        <f>+SUM('Entrainement quotidien'!E193:E199)</f>
        <v>11</v>
      </c>
    </row>
    <row r="98" spans="1:3" ht="9.75" customHeight="1" thickBot="1">
      <c r="A98" s="4" t="s">
        <v>123</v>
      </c>
      <c r="B98" s="159">
        <f>SUM(Bilan!E31:G31)</f>
        <v>185.5</v>
      </c>
      <c r="C98" s="167">
        <f>+SUM('Entrainement quotidien'!E200:E206)</f>
        <v>9</v>
      </c>
    </row>
    <row r="99" spans="1:3" ht="9.75" customHeight="1" thickBot="1">
      <c r="A99" s="4" t="s">
        <v>124</v>
      </c>
      <c r="B99" s="159">
        <f>SUM(Bilan!E32:G32)</f>
        <v>39.5</v>
      </c>
      <c r="C99" s="167">
        <f>+SUM('Entrainement quotidien'!E207:E213)</f>
        <v>4</v>
      </c>
    </row>
    <row r="100" spans="1:3" ht="9.75" customHeight="1" thickBot="1">
      <c r="A100" s="4" t="s">
        <v>125</v>
      </c>
      <c r="B100" s="159">
        <f>SUM(Bilan!E33:G33)</f>
        <v>287.5</v>
      </c>
      <c r="C100" s="167">
        <f>+SUM('Entrainement quotidien'!E214:E220)</f>
        <v>8</v>
      </c>
    </row>
    <row r="101" spans="1:3" ht="9.75" customHeight="1" thickBot="1">
      <c r="A101" s="4" t="s">
        <v>126</v>
      </c>
      <c r="B101" s="159">
        <f>SUM(Bilan!E34:G34)</f>
        <v>287.2</v>
      </c>
      <c r="C101" s="167">
        <f>+SUM('Entrainement quotidien'!E221:E227)</f>
        <v>5</v>
      </c>
    </row>
    <row r="102" spans="1:3" ht="9.75" customHeight="1" thickBot="1">
      <c r="A102" s="4" t="s">
        <v>127</v>
      </c>
      <c r="B102" s="159">
        <f>SUM(Bilan!E35:G35)</f>
        <v>301.2</v>
      </c>
      <c r="C102" s="167">
        <f>+SUM('Entrainement quotidien'!E228:E234)</f>
        <v>9</v>
      </c>
    </row>
    <row r="103" spans="1:3" ht="9.75" customHeight="1" thickBot="1">
      <c r="A103" s="4" t="s">
        <v>128</v>
      </c>
      <c r="B103" s="159">
        <f>SUM(Bilan!E36:G36)</f>
        <v>198.8</v>
      </c>
      <c r="C103" s="167">
        <f>+SUM('Entrainement quotidien'!E235:E241)</f>
        <v>10</v>
      </c>
    </row>
    <row r="104" spans="1:3" ht="9.75" customHeight="1" thickBot="1">
      <c r="A104" s="4" t="s">
        <v>129</v>
      </c>
      <c r="B104" s="159">
        <f>SUM(Bilan!E37:G37)</f>
        <v>290.8</v>
      </c>
      <c r="C104" s="167">
        <f>+SUM('Entrainement quotidien'!E242:E248)</f>
        <v>7</v>
      </c>
    </row>
    <row r="105" spans="1:3" ht="9.75" customHeight="1" thickBot="1">
      <c r="A105" s="4" t="s">
        <v>130</v>
      </c>
      <c r="B105" s="159">
        <f>SUM(Bilan!E38:G38)</f>
        <v>1</v>
      </c>
      <c r="C105" s="167">
        <f>+SUM('Entrainement quotidien'!E249:E255)</f>
        <v>1</v>
      </c>
    </row>
    <row r="106" spans="1:3" ht="9.75" customHeight="1" thickBot="1">
      <c r="A106" s="4" t="s">
        <v>131</v>
      </c>
      <c r="B106" s="159">
        <f>SUM(Bilan!E39:G39)</f>
        <v>60</v>
      </c>
      <c r="C106" s="167">
        <f>+SUM('Entrainement quotidien'!E256:E262)</f>
        <v>2</v>
      </c>
    </row>
    <row r="107" spans="1:3" ht="9.75" customHeight="1" thickBot="1">
      <c r="A107" s="4" t="s">
        <v>132</v>
      </c>
      <c r="B107" s="159">
        <f>SUM(Bilan!E40:G40)</f>
        <v>0</v>
      </c>
      <c r="C107" s="167">
        <f>+SUM('Entrainement quotidien'!E263:E269)</f>
        <v>0</v>
      </c>
    </row>
    <row r="108" spans="1:3" ht="9.75" customHeight="1" thickBot="1">
      <c r="A108" s="4" t="s">
        <v>133</v>
      </c>
      <c r="B108" s="159">
        <f>SUM(Bilan!E41:G41)</f>
        <v>86</v>
      </c>
      <c r="C108" s="167">
        <f>+SUM('Entrainement quotidien'!E270:E276)</f>
        <v>3</v>
      </c>
    </row>
    <row r="109" spans="1:3" ht="9.75" customHeight="1" thickBot="1">
      <c r="A109" s="4" t="s">
        <v>134</v>
      </c>
      <c r="B109" s="159">
        <f>SUM(Bilan!E42:G42)</f>
        <v>102</v>
      </c>
      <c r="C109" s="167">
        <f>+SUM('Entrainement quotidien'!E277:E283)</f>
        <v>4</v>
      </c>
    </row>
    <row r="110" spans="1:3" ht="9.75" customHeight="1" thickBot="1">
      <c r="A110" s="4" t="s">
        <v>135</v>
      </c>
      <c r="B110" s="159">
        <f>SUM(Bilan!E43:G43)</f>
        <v>18.2</v>
      </c>
      <c r="C110" s="167">
        <f>+SUM('Entrainement quotidien'!E284:E290)</f>
        <v>4</v>
      </c>
    </row>
    <row r="111" spans="1:3" ht="9.75" customHeight="1" thickBot="1">
      <c r="A111" s="4" t="s">
        <v>136</v>
      </c>
      <c r="B111" s="159">
        <f>SUM(Bilan!E44:G44)</f>
        <v>42</v>
      </c>
      <c r="C111" s="167">
        <f>+SUM('Entrainement quotidien'!E291:E297)</f>
        <v>2</v>
      </c>
    </row>
    <row r="112" spans="1:3" ht="9.75" customHeight="1" thickBot="1">
      <c r="A112" s="4" t="s">
        <v>137</v>
      </c>
      <c r="B112" s="159">
        <f>SUM(Bilan!E45:G45)</f>
        <v>71</v>
      </c>
      <c r="C112" s="167">
        <f>+SUM('Entrainement quotidien'!E298:E304)</f>
        <v>1</v>
      </c>
    </row>
    <row r="113" spans="1:3" ht="9.75" customHeight="1" thickBot="1">
      <c r="A113" s="4" t="s">
        <v>138</v>
      </c>
      <c r="B113" s="159">
        <f>SUM(Bilan!E46:G46)</f>
        <v>7</v>
      </c>
      <c r="C113" s="167">
        <f>+SUM('Entrainement quotidien'!E305:E311)</f>
        <v>2</v>
      </c>
    </row>
    <row r="114" spans="1:3" ht="9.75" customHeight="1" thickBot="1">
      <c r="A114" s="4" t="s">
        <v>139</v>
      </c>
      <c r="B114" s="159">
        <f>SUM(Bilan!E47:G47)</f>
        <v>62</v>
      </c>
      <c r="C114" s="167">
        <f>+SUM('Entrainement quotidien'!E312:E318)</f>
        <v>3</v>
      </c>
    </row>
    <row r="115" spans="1:3" ht="9.75" customHeight="1" thickBot="1">
      <c r="A115" s="4" t="s">
        <v>140</v>
      </c>
      <c r="B115" s="159">
        <f>SUM(Bilan!E48:G48)</f>
        <v>2</v>
      </c>
      <c r="C115" s="167">
        <f>+SUM('Entrainement quotidien'!E319:E325)</f>
        <v>2</v>
      </c>
    </row>
    <row r="116" spans="1:3" ht="9.75" customHeight="1" thickBot="1">
      <c r="A116" s="4" t="s">
        <v>141</v>
      </c>
      <c r="B116" s="159">
        <f>SUM(Bilan!E49:G49)</f>
        <v>5</v>
      </c>
      <c r="C116" s="167">
        <f>+SUM('Entrainement quotidien'!E326:E332)</f>
        <v>1</v>
      </c>
    </row>
    <row r="117" spans="1:3" ht="9.75" customHeight="1" thickBot="1">
      <c r="A117" s="4" t="s">
        <v>142</v>
      </c>
      <c r="B117" s="159">
        <f>SUM(Bilan!E50:G50)</f>
        <v>22</v>
      </c>
      <c r="C117" s="167">
        <f>+SUM('Entrainement quotidien'!E333:E339)</f>
        <v>3</v>
      </c>
    </row>
    <row r="118" spans="1:3" ht="9.75" customHeight="1" thickBot="1">
      <c r="A118" s="4" t="s">
        <v>143</v>
      </c>
      <c r="B118" s="159">
        <f>SUM(Bilan!E51:G51)</f>
        <v>10</v>
      </c>
      <c r="C118" s="167">
        <f>+SUM('Entrainement quotidien'!E340:E346)</f>
        <v>1</v>
      </c>
    </row>
    <row r="119" spans="1:3" ht="9.75" customHeight="1" thickBot="1">
      <c r="A119" s="4" t="s">
        <v>144</v>
      </c>
      <c r="B119" s="159">
        <f>SUM(Bilan!E52:G52)</f>
        <v>31</v>
      </c>
      <c r="C119" s="167">
        <f>+SUM('Entrainement quotidien'!E347:E353)</f>
        <v>2</v>
      </c>
    </row>
    <row r="120" spans="1:3" ht="9.75" customHeight="1" thickBot="1">
      <c r="A120" s="4" t="s">
        <v>145</v>
      </c>
      <c r="B120" s="159">
        <f>SUM(Bilan!E53:G53)</f>
        <v>0</v>
      </c>
      <c r="C120" s="167">
        <f>+SUM('Entrainement quotidien'!E354:E360)</f>
        <v>0</v>
      </c>
    </row>
    <row r="121" spans="1:3" ht="9.75" customHeight="1" thickBot="1">
      <c r="A121" s="5" t="s">
        <v>146</v>
      </c>
      <c r="B121" s="159">
        <f>SUM(Bilan!E54:G54)</f>
        <v>110</v>
      </c>
      <c r="C121" s="167">
        <f>+SUM('Entrainement quotidien'!E361:E367)</f>
        <v>6</v>
      </c>
    </row>
    <row r="122" spans="1:3" ht="9.75" customHeight="1" thickBot="1">
      <c r="A122" s="5" t="s">
        <v>466</v>
      </c>
      <c r="B122" s="159">
        <f>SUM(Bilan!E55:G55)</f>
        <v>93.5</v>
      </c>
      <c r="C122" s="167">
        <f>+SUM('Entrainement quotidien'!E368:E373)</f>
        <v>4</v>
      </c>
    </row>
    <row r="123" spans="2:3" ht="9.75" customHeight="1" thickBot="1">
      <c r="B123" s="6">
        <f>SUM(B70:B121)</f>
        <v>7994.950000000001</v>
      </c>
      <c r="C123" s="168">
        <f>SUM(C70:C121)</f>
        <v>344</v>
      </c>
    </row>
    <row r="124" spans="1:2" ht="9.75" customHeight="1">
      <c r="A124"/>
      <c r="B124"/>
    </row>
  </sheetData>
  <mergeCells count="3">
    <mergeCell ref="F84:F85"/>
    <mergeCell ref="A1:L1"/>
    <mergeCell ref="G84:G85"/>
  </mergeCells>
  <printOptions horizontalCentered="1" verticalCentered="1"/>
  <pageMargins left="0.3937007874015748" right="0.3937007874015748" top="0.3937007874015748" bottom="0.3937007874015748" header="0.39" footer="0.29"/>
  <pageSetup fitToHeight="1" fitToWidth="1" horizontalDpi="360" verticalDpi="36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1" zoomScaleNormal="81" workbookViewId="0" topLeftCell="A1">
      <selection activeCell="K32" sqref="K32"/>
    </sheetView>
  </sheetViews>
  <sheetFormatPr defaultColWidth="11.421875" defaultRowHeight="12.75"/>
  <cols>
    <col min="1" max="1" width="11.421875" style="134" customWidth="1"/>
    <col min="2" max="2" width="10.421875" style="134" customWidth="1"/>
    <col min="3" max="6" width="11.421875" style="134" customWidth="1"/>
    <col min="7" max="7" width="17.7109375" style="134" customWidth="1"/>
    <col min="8" max="13" width="11.421875" style="134" customWidth="1"/>
    <col min="14" max="14" width="16.57421875" style="134" customWidth="1"/>
    <col min="15" max="16384" width="11.421875" style="134" customWidth="1"/>
  </cols>
  <sheetData>
    <row r="1" ht="29.25" customHeight="1"/>
  </sheetData>
  <printOptions/>
  <pageMargins left="0.75" right="0.75" top="1" bottom="1" header="0.4921259845" footer="0.4921259845"/>
  <pageSetup fitToHeight="1" fitToWidth="1" horizontalDpi="360" verticalDpi="36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6" zoomScaleNormal="86" workbookViewId="0" topLeftCell="A1">
      <selection activeCell="E40" sqref="E40"/>
    </sheetView>
  </sheetViews>
  <sheetFormatPr defaultColWidth="11.421875" defaultRowHeight="12.75"/>
  <sheetData/>
  <printOptions/>
  <pageMargins left="0.75" right="0.75" top="0.53" bottom="0.71" header="0.4921259845" footer="0.4921259845"/>
  <pageSetup fitToHeight="1" fitToWidth="1"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1" zoomScaleNormal="81" workbookViewId="0" topLeftCell="A1">
      <selection activeCell="G34" sqref="G34"/>
    </sheetView>
  </sheetViews>
  <sheetFormatPr defaultColWidth="11.421875" defaultRowHeight="12.75"/>
  <cols>
    <col min="7" max="7" width="17.140625" style="0" customWidth="1"/>
    <col min="14" max="14" width="17.00390625" style="0" customWidth="1"/>
  </cols>
  <sheetData/>
  <printOptions/>
  <pageMargins left="0.75" right="0.75" top="0.28" bottom="0.67" header="0.3" footer="0.67"/>
  <pageSetup fitToHeight="1" fitToWidth="1" horizontalDpi="360" verticalDpi="36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9" zoomScaleNormal="79" workbookViewId="0" topLeftCell="A1">
      <selection activeCell="F39" sqref="F39"/>
    </sheetView>
  </sheetViews>
  <sheetFormatPr defaultColWidth="11.421875" defaultRowHeight="12.75"/>
  <cols>
    <col min="7" max="7" width="17.00390625" style="0" customWidth="1"/>
  </cols>
  <sheetData/>
  <printOptions/>
  <pageMargins left="0.75" right="0.75" top="0.41" bottom="1" header="0.32" footer="0.4921259845"/>
  <pageSetup fitToHeight="1" fitToWidth="1" horizontalDpi="360" verticalDpi="36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"/>
  <dimension ref="A1:M96"/>
  <sheetViews>
    <sheetView showZeros="0" workbookViewId="0" topLeftCell="A1">
      <pane ySplit="2" topLeftCell="BM39" activePane="bottomLeft" state="frozen"/>
      <selection pane="topLeft" activeCell="A1" sqref="A1"/>
      <selection pane="bottomLeft" activeCell="N62" sqref="N62"/>
    </sheetView>
  </sheetViews>
  <sheetFormatPr defaultColWidth="11.421875" defaultRowHeight="12.75"/>
  <cols>
    <col min="1" max="1" width="5.7109375" style="102" bestFit="1" customWidth="1"/>
    <col min="2" max="2" width="10.140625" style="106" bestFit="1" customWidth="1"/>
    <col min="3" max="3" width="5.421875" style="102" customWidth="1"/>
    <col min="4" max="4" width="10.140625" style="105" bestFit="1" customWidth="1"/>
    <col min="5" max="5" width="8.140625" style="122" customWidth="1"/>
    <col min="6" max="6" width="7.57421875" style="122" customWidth="1"/>
    <col min="7" max="7" width="9.421875" style="122" customWidth="1"/>
    <col min="8" max="9" width="9.140625" style="132" bestFit="1" customWidth="1"/>
    <col min="10" max="10" width="9.00390625" style="132" bestFit="1" customWidth="1"/>
    <col min="11" max="11" width="9.00390625" style="132" customWidth="1"/>
    <col min="12" max="12" width="13.28125" style="129" customWidth="1"/>
    <col min="13" max="16384" width="11.421875" style="102" customWidth="1"/>
  </cols>
  <sheetData>
    <row r="1" spans="1:12" ht="16.5" thickBot="1">
      <c r="A1" s="250" t="s">
        <v>473</v>
      </c>
      <c r="B1" s="250"/>
      <c r="C1" s="250"/>
      <c r="D1" s="250"/>
      <c r="E1" s="252" t="s">
        <v>495</v>
      </c>
      <c r="F1" s="253"/>
      <c r="G1" s="254"/>
      <c r="H1" s="238" t="s">
        <v>488</v>
      </c>
      <c r="I1" s="239"/>
      <c r="J1" s="239"/>
      <c r="K1" s="255"/>
      <c r="L1" s="256" t="s">
        <v>477</v>
      </c>
    </row>
    <row r="2" spans="1:12" s="115" customFormat="1" ht="16.5" thickBot="1">
      <c r="A2" s="251"/>
      <c r="B2" s="251"/>
      <c r="C2" s="251"/>
      <c r="D2" s="251"/>
      <c r="E2" s="212" t="s">
        <v>474</v>
      </c>
      <c r="F2" s="213" t="s">
        <v>475</v>
      </c>
      <c r="G2" s="214" t="s">
        <v>476</v>
      </c>
      <c r="H2" s="209" t="s">
        <v>474</v>
      </c>
      <c r="I2" s="210" t="s">
        <v>475</v>
      </c>
      <c r="J2" s="210" t="s">
        <v>476</v>
      </c>
      <c r="K2" s="211" t="s">
        <v>494</v>
      </c>
      <c r="L2" s="257"/>
    </row>
    <row r="3" spans="1:12" ht="12.75">
      <c r="A3" s="107">
        <v>1</v>
      </c>
      <c r="B3" s="108">
        <f>'Entrainement quotidien'!C4</f>
        <v>39811</v>
      </c>
      <c r="C3" s="109" t="s">
        <v>478</v>
      </c>
      <c r="D3" s="110">
        <f>B3+6</f>
        <v>39817</v>
      </c>
      <c r="E3" s="116">
        <f>SUM('Entrainement quotidien'!W4:W10)</f>
        <v>16</v>
      </c>
      <c r="F3" s="118">
        <f>SUM('Entrainement quotidien'!AA4:AA10)</f>
        <v>135</v>
      </c>
      <c r="G3" s="116">
        <f>SUM('Entrainement quotidien'!AD4:AD10)</f>
        <v>0</v>
      </c>
      <c r="H3" s="124">
        <f>SUM('Entrainement quotidien'!X4:X10)</f>
        <v>0.05555555555555555</v>
      </c>
      <c r="I3" s="117">
        <f>SUM('Entrainement quotidien'!AB4:AB10)</f>
        <v>0.2152777777777778</v>
      </c>
      <c r="J3" s="125">
        <f>SUM('Entrainement quotidien'!AE4:AE10)</f>
        <v>0</v>
      </c>
      <c r="K3" s="201">
        <f>SUM('Entrainement quotidien'!AL4:AL10)</f>
        <v>0</v>
      </c>
      <c r="L3" s="208">
        <f>H3+I3+J3+K3</f>
        <v>0.27083333333333337</v>
      </c>
    </row>
    <row r="4" spans="1:12" ht="12.75">
      <c r="A4" s="107">
        <v>2</v>
      </c>
      <c r="B4" s="108">
        <f>B3+7</f>
        <v>39818</v>
      </c>
      <c r="C4" s="109" t="s">
        <v>478</v>
      </c>
      <c r="D4" s="110">
        <f>B4+6</f>
        <v>39824</v>
      </c>
      <c r="E4" s="116">
        <f>SUM('Entrainement quotidien'!W11:W17)</f>
        <v>54.8</v>
      </c>
      <c r="F4" s="118">
        <f>SUM('Entrainement quotidien'!AA11:AA17)</f>
        <v>92</v>
      </c>
      <c r="G4" s="116">
        <f>SUM('Entrainement quotidien'!AD11:AD17)</f>
        <v>5.8</v>
      </c>
      <c r="H4" s="124">
        <f>SUM('Entrainement quotidien'!X11:X17)</f>
        <v>0.18194444444444446</v>
      </c>
      <c r="I4" s="117">
        <f>SUM('Entrainement quotidien'!AB11:AB17)</f>
        <v>0.1423611111111111</v>
      </c>
      <c r="J4" s="125">
        <f>SUM('Entrainement quotidien'!AE11:AE17)</f>
        <v>0.09375</v>
      </c>
      <c r="K4" s="201">
        <f>SUM('Entrainement quotidien'!AL11:AL17)</f>
        <v>0.05555555555555555</v>
      </c>
      <c r="L4" s="208">
        <f>H4+I4+J4+K4</f>
        <v>0.4736111111111111</v>
      </c>
    </row>
    <row r="5" spans="1:12" ht="12.75">
      <c r="A5" s="107">
        <v>3</v>
      </c>
      <c r="B5" s="108">
        <f>B4+7</f>
        <v>39825</v>
      </c>
      <c r="C5" s="109" t="s">
        <v>478</v>
      </c>
      <c r="D5" s="110">
        <f aca="true" t="shared" si="0" ref="D5:D55">B5+6</f>
        <v>39831</v>
      </c>
      <c r="E5" s="116">
        <f>SUM('Entrainement quotidien'!W18:W24)</f>
        <v>37.2</v>
      </c>
      <c r="F5" s="118">
        <f>SUM('Entrainement quotidien'!AA18:AA24)</f>
        <v>85</v>
      </c>
      <c r="G5" s="116">
        <f>SUM('Entrainement quotidien'!AD18:AD24)</f>
        <v>6.1</v>
      </c>
      <c r="H5" s="124">
        <f>SUM('Entrainement quotidien'!X18:X24)</f>
        <v>0.12361111111111112</v>
      </c>
      <c r="I5" s="117">
        <f>SUM('Entrainement quotidien'!AB18:AB24)</f>
        <v>0.11458333333333334</v>
      </c>
      <c r="J5" s="125">
        <f>SUM('Entrainement quotidien'!AE18:AE24)</f>
        <v>0.09722222222222222</v>
      </c>
      <c r="K5" s="201">
        <f>SUM('Entrainement quotidien'!AL18:AL24)</f>
        <v>0.010416666666666666</v>
      </c>
      <c r="L5" s="208">
        <f>H5+I5+J5+K5</f>
        <v>0.3458333333333334</v>
      </c>
    </row>
    <row r="6" spans="1:12" ht="12.75">
      <c r="A6" s="107">
        <v>4</v>
      </c>
      <c r="B6" s="108">
        <f aca="true" t="shared" si="1" ref="B6:B55">B5+7</f>
        <v>39832</v>
      </c>
      <c r="C6" s="109" t="s">
        <v>478</v>
      </c>
      <c r="D6" s="110">
        <f t="shared" si="0"/>
        <v>39838</v>
      </c>
      <c r="E6" s="116">
        <f>SUM('Entrainement quotidien'!W25:W31)</f>
        <v>59.400000000000006</v>
      </c>
      <c r="F6" s="118">
        <f>SUM('Entrainement quotidien'!AA25:AA31)</f>
        <v>90</v>
      </c>
      <c r="G6" s="116">
        <f>SUM('Entrainement quotidien'!AD25:AD31)</f>
        <v>8.8</v>
      </c>
      <c r="H6" s="124">
        <f>SUM('Entrainement quotidien'!X25:X31)</f>
        <v>0.19097222222222224</v>
      </c>
      <c r="I6" s="117">
        <f>SUM('Entrainement quotidien'!AB25:AB31)</f>
        <v>0.1111111111111111</v>
      </c>
      <c r="J6" s="125">
        <f>SUM('Entrainement quotidien'!AE25:AE31)</f>
        <v>0.14583333333333331</v>
      </c>
      <c r="K6" s="201">
        <f>SUM('Entrainement quotidien'!AL25:AL31)</f>
        <v>0.020833333333333332</v>
      </c>
      <c r="L6" s="208">
        <f aca="true" t="shared" si="2" ref="L6:L68">H6+I6+J6+K6</f>
        <v>0.46875</v>
      </c>
    </row>
    <row r="7" spans="1:12" ht="12.75">
      <c r="A7" s="107">
        <v>5</v>
      </c>
      <c r="B7" s="108">
        <f t="shared" si="1"/>
        <v>39839</v>
      </c>
      <c r="C7" s="109" t="s">
        <v>478</v>
      </c>
      <c r="D7" s="110">
        <f t="shared" si="0"/>
        <v>39845</v>
      </c>
      <c r="E7" s="116">
        <f>SUM('Entrainement quotidien'!W32:W38)</f>
        <v>60.260000000000005</v>
      </c>
      <c r="F7" s="118">
        <f>SUM('Entrainement quotidien'!AA32:AA38)</f>
        <v>89</v>
      </c>
      <c r="G7" s="116">
        <f>SUM('Entrainement quotidien'!AD32:AD38)</f>
        <v>7.5</v>
      </c>
      <c r="H7" s="124">
        <f>SUM('Entrainement quotidien'!X32:X38)</f>
        <v>0.19791666666666669</v>
      </c>
      <c r="I7" s="117">
        <f>SUM('Entrainement quotidien'!AB32:AB38)</f>
        <v>0.125</v>
      </c>
      <c r="J7" s="125">
        <f>SUM('Entrainement quotidien'!AE32:AE38)</f>
        <v>0.11458333333333333</v>
      </c>
      <c r="K7" s="201">
        <f>SUM('Entrainement quotidien'!AL32:AL38)</f>
        <v>0</v>
      </c>
      <c r="L7" s="208">
        <f t="shared" si="2"/>
        <v>0.4375</v>
      </c>
    </row>
    <row r="8" spans="1:12" ht="12.75">
      <c r="A8" s="107">
        <v>6</v>
      </c>
      <c r="B8" s="108">
        <f t="shared" si="1"/>
        <v>39846</v>
      </c>
      <c r="C8" s="109" t="s">
        <v>478</v>
      </c>
      <c r="D8" s="110">
        <f t="shared" si="0"/>
        <v>39852</v>
      </c>
      <c r="E8" s="116">
        <f>SUM('Entrainement quotidien'!W39:W45)</f>
        <v>35.6</v>
      </c>
      <c r="F8" s="118">
        <f>SUM('Entrainement quotidien'!AA39:AA45)</f>
        <v>103</v>
      </c>
      <c r="G8" s="116">
        <f>SUM('Entrainement quotidien'!AD39:AD45)</f>
        <v>6.300000000000001</v>
      </c>
      <c r="H8" s="124">
        <f>SUM('Entrainement quotidien'!X39:X45)</f>
        <v>0.11805555555555555</v>
      </c>
      <c r="I8" s="117">
        <f>SUM('Entrainement quotidien'!AB39:AB45)</f>
        <v>0.1388888888888889</v>
      </c>
      <c r="J8" s="125">
        <f>SUM('Entrainement quotidien'!AE39:AE45)</f>
        <v>0.10069444444444445</v>
      </c>
      <c r="K8" s="201">
        <f>SUM('Entrainement quotidien'!AL39:AL45)</f>
        <v>0.024305555555555552</v>
      </c>
      <c r="L8" s="208">
        <f t="shared" si="2"/>
        <v>0.3819444444444444</v>
      </c>
    </row>
    <row r="9" spans="1:12" ht="12.75">
      <c r="A9" s="107">
        <v>7</v>
      </c>
      <c r="B9" s="108">
        <f t="shared" si="1"/>
        <v>39853</v>
      </c>
      <c r="C9" s="109" t="s">
        <v>478</v>
      </c>
      <c r="D9" s="110">
        <f t="shared" si="0"/>
        <v>39859</v>
      </c>
      <c r="E9" s="116">
        <f>SUM('Entrainement quotidien'!W46:W52)</f>
        <v>51.7</v>
      </c>
      <c r="F9" s="118">
        <f>SUM('Entrainement quotidien'!AA46:AA52)</f>
        <v>118</v>
      </c>
      <c r="G9" s="116">
        <f>SUM('Entrainement quotidien'!AD46:AD52)</f>
        <v>6.15</v>
      </c>
      <c r="H9" s="124">
        <f>SUM('Entrainement quotidien'!X46:X52)</f>
        <v>0.17152777777777778</v>
      </c>
      <c r="I9" s="117">
        <f>SUM('Entrainement quotidien'!AB46:AB52)</f>
        <v>0.16319444444444445</v>
      </c>
      <c r="J9" s="125">
        <f>SUM('Entrainement quotidien'!AE46:AE52)</f>
        <v>0.10416666666666667</v>
      </c>
      <c r="K9" s="201">
        <f>SUM('Entrainement quotidien'!AL46:AL52)</f>
        <v>0.010416666666666666</v>
      </c>
      <c r="L9" s="208">
        <f t="shared" si="2"/>
        <v>0.4493055555555556</v>
      </c>
    </row>
    <row r="10" spans="1:12" ht="12.75">
      <c r="A10" s="107">
        <v>8</v>
      </c>
      <c r="B10" s="108">
        <f t="shared" si="1"/>
        <v>39860</v>
      </c>
      <c r="C10" s="109" t="s">
        <v>478</v>
      </c>
      <c r="D10" s="110">
        <f t="shared" si="0"/>
        <v>39866</v>
      </c>
      <c r="E10" s="116">
        <f>SUM('Entrainement quotidien'!W53:W59)</f>
        <v>52.5</v>
      </c>
      <c r="F10" s="118">
        <f>SUM('Entrainement quotidien'!AA53:AA59)</f>
        <v>142</v>
      </c>
      <c r="G10" s="116">
        <f>SUM('Entrainement quotidien'!AD53:AD59)</f>
        <v>6.500000000000001</v>
      </c>
      <c r="H10" s="124">
        <f>SUM('Entrainement quotidien'!X53:X59)</f>
        <v>0.17013888888888887</v>
      </c>
      <c r="I10" s="117">
        <f>SUM('Entrainement quotidien'!AB53:AB59)</f>
        <v>0.19444444444444445</v>
      </c>
      <c r="J10" s="125">
        <f>SUM('Entrainement quotidien'!AE53:AE59)</f>
        <v>0.1111111111111111</v>
      </c>
      <c r="K10" s="201">
        <f>SUM('Entrainement quotidien'!AL53:AL59)</f>
        <v>0.027777777777777776</v>
      </c>
      <c r="L10" s="208">
        <f t="shared" si="2"/>
        <v>0.5034722222222222</v>
      </c>
    </row>
    <row r="11" spans="1:12" ht="12.75">
      <c r="A11" s="107">
        <v>9</v>
      </c>
      <c r="B11" s="108">
        <f t="shared" si="1"/>
        <v>39867</v>
      </c>
      <c r="C11" s="109" t="s">
        <v>478</v>
      </c>
      <c r="D11" s="110">
        <f t="shared" si="0"/>
        <v>39873</v>
      </c>
      <c r="E11" s="116">
        <f>SUM('Entrainement quotidien'!W60:W66)</f>
        <v>59.6</v>
      </c>
      <c r="F11" s="118">
        <f>SUM('Entrainement quotidien'!AA60:AA66)</f>
        <v>125</v>
      </c>
      <c r="G11" s="116">
        <f>SUM('Entrainement quotidien'!AD60:AD66)</f>
        <v>8.600000000000001</v>
      </c>
      <c r="H11" s="124">
        <f>SUM('Entrainement quotidien'!X60:X66)</f>
        <v>0.19791666666666666</v>
      </c>
      <c r="I11" s="117">
        <f>SUM('Entrainement quotidien'!AB60:AB66)</f>
        <v>0.17708333333333334</v>
      </c>
      <c r="J11" s="125">
        <f>SUM('Entrainement quotidien'!AE60:AE66)</f>
        <v>0.16666666666666666</v>
      </c>
      <c r="K11" s="201">
        <f>SUM('Entrainement quotidien'!AL60:AL66)</f>
        <v>0.013888888888888888</v>
      </c>
      <c r="L11" s="208">
        <f t="shared" si="2"/>
        <v>0.5555555555555555</v>
      </c>
    </row>
    <row r="12" spans="1:12" ht="12.75">
      <c r="A12" s="107">
        <v>10</v>
      </c>
      <c r="B12" s="108">
        <f t="shared" si="1"/>
        <v>39874</v>
      </c>
      <c r="C12" s="109" t="s">
        <v>478</v>
      </c>
      <c r="D12" s="110">
        <f t="shared" si="0"/>
        <v>39880</v>
      </c>
      <c r="E12" s="116">
        <f>SUM('Entrainement quotidien'!W67:W73)</f>
        <v>59.5</v>
      </c>
      <c r="F12" s="118">
        <f>SUM('Entrainement quotidien'!AA67:AA73)</f>
        <v>135</v>
      </c>
      <c r="G12" s="116">
        <f>SUM('Entrainement quotidien'!AD67:AD73)</f>
        <v>5.5</v>
      </c>
      <c r="H12" s="124">
        <f>SUM('Entrainement quotidien'!X67:X73)</f>
        <v>0.19375</v>
      </c>
      <c r="I12" s="117">
        <f>SUM('Entrainement quotidien'!AB67:AB73)</f>
        <v>0.19791666666666669</v>
      </c>
      <c r="J12" s="125">
        <f>SUM('Entrainement quotidien'!AE67:AE73)</f>
        <v>0.10069444444444445</v>
      </c>
      <c r="K12" s="201">
        <f>SUM('Entrainement quotidien'!AL67:AL73)</f>
        <v>0</v>
      </c>
      <c r="L12" s="208">
        <f t="shared" si="2"/>
        <v>0.49236111111111114</v>
      </c>
    </row>
    <row r="13" spans="1:12" ht="12.75">
      <c r="A13" s="107">
        <v>11</v>
      </c>
      <c r="B13" s="108">
        <f t="shared" si="1"/>
        <v>39881</v>
      </c>
      <c r="C13" s="109" t="s">
        <v>478</v>
      </c>
      <c r="D13" s="110">
        <f t="shared" si="0"/>
        <v>39887</v>
      </c>
      <c r="E13" s="116">
        <f>SUM('Entrainement quotidien'!W74:W80)</f>
        <v>47</v>
      </c>
      <c r="F13" s="118">
        <f>SUM('Entrainement quotidien'!AA74:AA80)</f>
        <v>35</v>
      </c>
      <c r="G13" s="116">
        <f>SUM('Entrainement quotidien'!AD74:AD80)</f>
        <v>6</v>
      </c>
      <c r="H13" s="124">
        <f>SUM('Entrainement quotidien'!X74:X80)</f>
        <v>0.15277777777777776</v>
      </c>
      <c r="I13" s="117">
        <f>SUM('Entrainement quotidien'!AB74:AB80)</f>
        <v>0.041666666666666664</v>
      </c>
      <c r="J13" s="125">
        <f>SUM('Entrainement quotidien'!AE74:AE80)</f>
        <v>0.1076388888888889</v>
      </c>
      <c r="K13" s="201">
        <f>SUM('Entrainement quotidien'!AL74:AL80)</f>
        <v>0.034722222222222224</v>
      </c>
      <c r="L13" s="208">
        <f t="shared" si="2"/>
        <v>0.3368055555555555</v>
      </c>
    </row>
    <row r="14" spans="1:12" ht="12.75">
      <c r="A14" s="107">
        <v>12</v>
      </c>
      <c r="B14" s="108">
        <f t="shared" si="1"/>
        <v>39888</v>
      </c>
      <c r="C14" s="109" t="s">
        <v>478</v>
      </c>
      <c r="D14" s="110">
        <f t="shared" si="0"/>
        <v>39894</v>
      </c>
      <c r="E14" s="116">
        <f>SUM('Entrainement quotidien'!W81:W87)</f>
        <v>64.8</v>
      </c>
      <c r="F14" s="118">
        <f>SUM('Entrainement quotidien'!AA81:AA87)</f>
        <v>98</v>
      </c>
      <c r="G14" s="116">
        <f>SUM('Entrainement quotidien'!AD81:AD87)</f>
        <v>7.4</v>
      </c>
      <c r="H14" s="124">
        <f>SUM('Entrainement quotidien'!X81:X87)</f>
        <v>0.19583333333333333</v>
      </c>
      <c r="I14" s="117">
        <f>SUM('Entrainement quotidien'!AB81:AB87)</f>
        <v>0.1388888888888889</v>
      </c>
      <c r="J14" s="125">
        <f>SUM('Entrainement quotidien'!AE81:AE87)</f>
        <v>0.125</v>
      </c>
      <c r="K14" s="201">
        <f>SUM('Entrainement quotidien'!AL81:AL87)</f>
        <v>0.03472222222222222</v>
      </c>
      <c r="L14" s="208">
        <f t="shared" si="2"/>
        <v>0.49444444444444446</v>
      </c>
    </row>
    <row r="15" spans="1:12" ht="12.75">
      <c r="A15" s="107">
        <v>13</v>
      </c>
      <c r="B15" s="108">
        <f t="shared" si="1"/>
        <v>39895</v>
      </c>
      <c r="C15" s="109" t="s">
        <v>478</v>
      </c>
      <c r="D15" s="110">
        <f t="shared" si="0"/>
        <v>39901</v>
      </c>
      <c r="E15" s="116">
        <f>SUM('Entrainement quotidien'!W88:W94)</f>
        <v>38.94</v>
      </c>
      <c r="F15" s="118">
        <f>SUM('Entrainement quotidien'!AA88:AA94)</f>
        <v>209</v>
      </c>
      <c r="G15" s="116">
        <f>SUM('Entrainement quotidien'!AD88:AD94)</f>
        <v>7</v>
      </c>
      <c r="H15" s="124">
        <f>SUM('Entrainement quotidien'!X88:X94)</f>
        <v>0.125</v>
      </c>
      <c r="I15" s="117">
        <f>SUM('Entrainement quotidien'!AB88:AB94)</f>
        <v>0.3076388888888889</v>
      </c>
      <c r="J15" s="125">
        <f>SUM('Entrainement quotidien'!AE88:AE94)</f>
        <v>0.125</v>
      </c>
      <c r="K15" s="201">
        <f>SUM('Entrainement quotidien'!AL88:AL94)</f>
        <v>0.020833333333333332</v>
      </c>
      <c r="L15" s="208">
        <f t="shared" si="2"/>
        <v>0.5784722222222223</v>
      </c>
    </row>
    <row r="16" spans="1:12" ht="12.75">
      <c r="A16" s="107">
        <v>14</v>
      </c>
      <c r="B16" s="108">
        <f t="shared" si="1"/>
        <v>39902</v>
      </c>
      <c r="C16" s="109" t="s">
        <v>478</v>
      </c>
      <c r="D16" s="110">
        <f t="shared" si="0"/>
        <v>39908</v>
      </c>
      <c r="E16" s="116">
        <f>SUM('Entrainement quotidien'!W95:W101)</f>
        <v>50.8</v>
      </c>
      <c r="F16" s="118">
        <f>SUM('Entrainement quotidien'!AA95:AA101)</f>
        <v>237</v>
      </c>
      <c r="G16" s="116">
        <f>SUM('Entrainement quotidien'!AD95:AD101)</f>
        <v>7.1</v>
      </c>
      <c r="H16" s="124">
        <f>SUM('Entrainement quotidien'!X95:X101)</f>
        <v>0.14583333333333334</v>
      </c>
      <c r="I16" s="117">
        <f>SUM('Entrainement quotidien'!AB95:AB101)</f>
        <v>0.3506944444444444</v>
      </c>
      <c r="J16" s="125">
        <f>SUM('Entrainement quotidien'!AE95:AE101)</f>
        <v>0.125</v>
      </c>
      <c r="K16" s="201">
        <f>SUM('Entrainement quotidien'!AL95:AL101)</f>
        <v>0</v>
      </c>
      <c r="L16" s="208">
        <f t="shared" si="2"/>
        <v>0.6215277777777778</v>
      </c>
    </row>
    <row r="17" spans="1:12" ht="12.75">
      <c r="A17" s="107">
        <v>15</v>
      </c>
      <c r="B17" s="108">
        <f t="shared" si="1"/>
        <v>39909</v>
      </c>
      <c r="C17" s="109" t="s">
        <v>478</v>
      </c>
      <c r="D17" s="110">
        <f t="shared" si="0"/>
        <v>39915</v>
      </c>
      <c r="E17" s="116">
        <f>SUM('Entrainement quotidien'!W102:W108)</f>
        <v>66.8</v>
      </c>
      <c r="F17" s="118">
        <f>SUM('Entrainement quotidien'!AA102:AA108)</f>
        <v>251</v>
      </c>
      <c r="G17" s="116">
        <f>SUM('Entrainement quotidien'!AD102:AD108)</f>
        <v>7.4</v>
      </c>
      <c r="H17" s="124">
        <f>SUM('Entrainement quotidien'!X102:X108)</f>
        <v>0.2</v>
      </c>
      <c r="I17" s="117">
        <f>SUM('Entrainement quotidien'!AB102:AB108)</f>
        <v>0.3680555555555555</v>
      </c>
      <c r="J17" s="125">
        <f>SUM('Entrainement quotidien'!AE102:AE108)</f>
        <v>0.125</v>
      </c>
      <c r="K17" s="201">
        <f>SUM('Entrainement quotidien'!AL102:AL108)</f>
        <v>0</v>
      </c>
      <c r="L17" s="208">
        <f t="shared" si="2"/>
        <v>0.6930555555555555</v>
      </c>
    </row>
    <row r="18" spans="1:12" ht="12.75">
      <c r="A18" s="107">
        <v>16</v>
      </c>
      <c r="B18" s="108">
        <f t="shared" si="1"/>
        <v>39916</v>
      </c>
      <c r="C18" s="109" t="s">
        <v>478</v>
      </c>
      <c r="D18" s="110">
        <f t="shared" si="0"/>
        <v>39922</v>
      </c>
      <c r="E18" s="116">
        <f>SUM('Entrainement quotidien'!W109:W115)</f>
        <v>45.3</v>
      </c>
      <c r="F18" s="118">
        <f>SUM('Entrainement quotidien'!AA109:AA115)</f>
        <v>140</v>
      </c>
      <c r="G18" s="116">
        <f>SUM('Entrainement quotidien'!AD109:AD115)</f>
        <v>10.299999999999999</v>
      </c>
      <c r="H18" s="124">
        <f>SUM('Entrainement quotidien'!X109:X115)</f>
        <v>0.1423611111111111</v>
      </c>
      <c r="I18" s="117">
        <f>SUM('Entrainement quotidien'!AB109:AB115)</f>
        <v>0.21527777777777776</v>
      </c>
      <c r="J18" s="125">
        <f>SUM('Entrainement quotidien'!AE109:AE115)</f>
        <v>0.1736111111111111</v>
      </c>
      <c r="K18" s="201">
        <f>SUM('Entrainement quotidien'!AL109:AL115)</f>
        <v>0</v>
      </c>
      <c r="L18" s="208">
        <f t="shared" si="2"/>
        <v>0.53125</v>
      </c>
    </row>
    <row r="19" spans="1:12" ht="12.75">
      <c r="A19" s="107">
        <v>17</v>
      </c>
      <c r="B19" s="108">
        <f t="shared" si="1"/>
        <v>39923</v>
      </c>
      <c r="C19" s="109" t="s">
        <v>478</v>
      </c>
      <c r="D19" s="110">
        <f t="shared" si="0"/>
        <v>39929</v>
      </c>
      <c r="E19" s="116">
        <f>SUM('Entrainement quotidien'!W116:W122)</f>
        <v>53.9</v>
      </c>
      <c r="F19" s="118">
        <f>SUM('Entrainement quotidien'!AA116:AA122)</f>
        <v>132</v>
      </c>
      <c r="G19" s="116">
        <f>SUM('Entrainement quotidien'!AD116:AD122)</f>
        <v>7.2</v>
      </c>
      <c r="H19" s="124">
        <f>SUM('Entrainement quotidien'!X116:X122)</f>
        <v>0.1701388888888889</v>
      </c>
      <c r="I19" s="117">
        <f>SUM('Entrainement quotidien'!AB116:AB122)</f>
        <v>0.2013888888888889</v>
      </c>
      <c r="J19" s="125">
        <f>SUM('Entrainement quotidien'!AE116:AE122)</f>
        <v>0.125</v>
      </c>
      <c r="K19" s="201">
        <f>SUM('Entrainement quotidien'!AL116:AL122)</f>
        <v>0</v>
      </c>
      <c r="L19" s="208">
        <f t="shared" si="2"/>
        <v>0.4965277777777778</v>
      </c>
    </row>
    <row r="20" spans="1:12" ht="12.75">
      <c r="A20" s="107">
        <v>18</v>
      </c>
      <c r="B20" s="108">
        <f t="shared" si="1"/>
        <v>39930</v>
      </c>
      <c r="C20" s="109" t="s">
        <v>478</v>
      </c>
      <c r="D20" s="110">
        <f t="shared" si="0"/>
        <v>39936</v>
      </c>
      <c r="E20" s="116">
        <f>SUM('Entrainement quotidien'!W123:W129)</f>
        <v>46</v>
      </c>
      <c r="F20" s="118">
        <f>SUM('Entrainement quotidien'!AA123:AA129)</f>
        <v>150</v>
      </c>
      <c r="G20" s="116">
        <f>SUM('Entrainement quotidien'!AD123:AD129)</f>
        <v>6</v>
      </c>
      <c r="H20" s="124">
        <f>SUM('Entrainement quotidien'!X123:X129)</f>
        <v>0.1388888888888889</v>
      </c>
      <c r="I20" s="117">
        <f>SUM('Entrainement quotidien'!AB123:AB129)</f>
        <v>0.20833333333333331</v>
      </c>
      <c r="J20" s="125">
        <f>SUM('Entrainement quotidien'!AE123:AE129)</f>
        <v>0.09375</v>
      </c>
      <c r="K20" s="201">
        <f>SUM('Entrainement quotidien'!AL123:AL129)</f>
        <v>0</v>
      </c>
      <c r="L20" s="208">
        <f t="shared" si="2"/>
        <v>0.4409722222222222</v>
      </c>
    </row>
    <row r="21" spans="1:12" ht="12.75">
      <c r="A21" s="107">
        <v>19</v>
      </c>
      <c r="B21" s="108">
        <f t="shared" si="1"/>
        <v>39937</v>
      </c>
      <c r="C21" s="109" t="s">
        <v>478</v>
      </c>
      <c r="D21" s="110">
        <f t="shared" si="0"/>
        <v>39943</v>
      </c>
      <c r="E21" s="116">
        <f>SUM('Entrainement quotidien'!W130:W136)</f>
        <v>25</v>
      </c>
      <c r="F21" s="118">
        <f>SUM('Entrainement quotidien'!AA130:AA136)</f>
        <v>215</v>
      </c>
      <c r="G21" s="116">
        <f>SUM('Entrainement quotidien'!AD130:AD136)</f>
        <v>7.5</v>
      </c>
      <c r="H21" s="124">
        <f>SUM('Entrainement quotidien'!X130:X136)</f>
        <v>0.0798611111111111</v>
      </c>
      <c r="I21" s="117">
        <f>SUM('Entrainement quotidien'!AB130:AB136)</f>
        <v>0.2916666666666667</v>
      </c>
      <c r="J21" s="125">
        <f>SUM('Entrainement quotidien'!AE130:AE136)</f>
        <v>0.1423611111111111</v>
      </c>
      <c r="K21" s="201">
        <f>SUM('Entrainement quotidien'!AL130:AL136)</f>
        <v>0.027777777777777776</v>
      </c>
      <c r="L21" s="208">
        <f t="shared" si="2"/>
        <v>0.5416666666666666</v>
      </c>
    </row>
    <row r="22" spans="1:12" ht="12.75">
      <c r="A22" s="107">
        <v>20</v>
      </c>
      <c r="B22" s="108">
        <f t="shared" si="1"/>
        <v>39944</v>
      </c>
      <c r="C22" s="109" t="s">
        <v>478</v>
      </c>
      <c r="D22" s="110">
        <f t="shared" si="0"/>
        <v>39950</v>
      </c>
      <c r="E22" s="116">
        <f>SUM('Entrainement quotidien'!W137:W143)</f>
        <v>65.3</v>
      </c>
      <c r="F22" s="118">
        <f>SUM('Entrainement quotidien'!AA137:AA143)</f>
        <v>229</v>
      </c>
      <c r="G22" s="116">
        <f>SUM('Entrainement quotidien'!AD137:AD143)</f>
        <v>8.600000000000001</v>
      </c>
      <c r="H22" s="124">
        <f>SUM('Entrainement quotidien'!X137:X143)</f>
        <v>0.2152777777777778</v>
      </c>
      <c r="I22" s="117">
        <f>SUM('Entrainement quotidien'!AB137:AB143)</f>
        <v>0.32291666666666663</v>
      </c>
      <c r="J22" s="125">
        <f>SUM('Entrainement quotidien'!AE137:AE143)</f>
        <v>0.1527777777777778</v>
      </c>
      <c r="K22" s="201">
        <f>SUM('Entrainement quotidien'!AL137:AL143)</f>
        <v>0.013888888888888888</v>
      </c>
      <c r="L22" s="208">
        <f t="shared" si="2"/>
        <v>0.704861111111111</v>
      </c>
    </row>
    <row r="23" spans="1:12" ht="12.75">
      <c r="A23" s="107">
        <v>21</v>
      </c>
      <c r="B23" s="108">
        <f t="shared" si="1"/>
        <v>39951</v>
      </c>
      <c r="C23" s="109" t="s">
        <v>478</v>
      </c>
      <c r="D23" s="110">
        <f t="shared" si="0"/>
        <v>39957</v>
      </c>
      <c r="E23" s="116">
        <f>SUM('Entrainement quotidien'!W144:W150)</f>
        <v>50.5</v>
      </c>
      <c r="F23" s="118">
        <f>SUM('Entrainement quotidien'!AA144:AA150)</f>
        <v>232</v>
      </c>
      <c r="G23" s="116">
        <f>SUM('Entrainement quotidien'!AD144:AD150)</f>
        <v>4.6</v>
      </c>
      <c r="H23" s="124">
        <f>SUM('Entrainement quotidien'!X144:X150)</f>
        <v>0.15625</v>
      </c>
      <c r="I23" s="117">
        <f>SUM('Entrainement quotidien'!AB144:AB150)</f>
        <v>0.3229166666666667</v>
      </c>
      <c r="J23" s="125">
        <f>SUM('Entrainement quotidien'!AE144:AE150)</f>
        <v>0.08333333333333333</v>
      </c>
      <c r="K23" s="201">
        <f>SUM('Entrainement quotidien'!AL144:AL150)</f>
        <v>0</v>
      </c>
      <c r="L23" s="208">
        <f t="shared" si="2"/>
        <v>0.5625</v>
      </c>
    </row>
    <row r="24" spans="1:12" ht="12.75">
      <c r="A24" s="107">
        <v>22</v>
      </c>
      <c r="B24" s="108">
        <f t="shared" si="1"/>
        <v>39958</v>
      </c>
      <c r="C24" s="109" t="s">
        <v>478</v>
      </c>
      <c r="D24" s="110">
        <f t="shared" si="0"/>
        <v>39964</v>
      </c>
      <c r="E24" s="116">
        <f>SUM('Entrainement quotidien'!W151:W157)</f>
        <v>46.6</v>
      </c>
      <c r="F24" s="118">
        <f>SUM('Entrainement quotidien'!AA151:AA157)</f>
        <v>109</v>
      </c>
      <c r="G24" s="116">
        <f>SUM('Entrainement quotidien'!AD151:AD157)</f>
        <v>2</v>
      </c>
      <c r="H24" s="124">
        <f>SUM('Entrainement quotidien'!X151:X157)</f>
        <v>0.14583333333333331</v>
      </c>
      <c r="I24" s="117">
        <f>SUM('Entrainement quotidien'!AB151:AB157)</f>
        <v>0.1597222222222222</v>
      </c>
      <c r="J24" s="125">
        <f>SUM('Entrainement quotidien'!AE151:AE157)</f>
        <v>0.027777777777777776</v>
      </c>
      <c r="K24" s="201">
        <f>SUM('Entrainement quotidien'!AL151:AL157)</f>
        <v>0</v>
      </c>
      <c r="L24" s="208">
        <f t="shared" si="2"/>
        <v>0.3333333333333333</v>
      </c>
    </row>
    <row r="25" spans="1:12" ht="12.75">
      <c r="A25" s="107">
        <v>23</v>
      </c>
      <c r="B25" s="108">
        <f t="shared" si="1"/>
        <v>39965</v>
      </c>
      <c r="C25" s="109" t="s">
        <v>478</v>
      </c>
      <c r="D25" s="110">
        <f t="shared" si="0"/>
        <v>39971</v>
      </c>
      <c r="E25" s="116">
        <f>SUM('Entrainement quotidien'!W158:W164)</f>
        <v>68.2</v>
      </c>
      <c r="F25" s="118">
        <f>SUM('Entrainement quotidien'!AA158:AA164)</f>
        <v>246</v>
      </c>
      <c r="G25" s="116">
        <f>SUM('Entrainement quotidien'!AD158:AD164)</f>
        <v>8.3</v>
      </c>
      <c r="H25" s="124">
        <f>SUM('Entrainement quotidien'!X158:X164)</f>
        <v>0.24930555555555556</v>
      </c>
      <c r="I25" s="117">
        <f>SUM('Entrainement quotidien'!AB158:AB164)</f>
        <v>0.32013888888888886</v>
      </c>
      <c r="J25" s="125">
        <f>SUM('Entrainement quotidien'!AE158:AE164)</f>
        <v>0.1111111111111111</v>
      </c>
      <c r="K25" s="201">
        <f>SUM('Entrainement quotidien'!AL158:AL164)</f>
        <v>0</v>
      </c>
      <c r="L25" s="208">
        <f t="shared" si="2"/>
        <v>0.6805555555555556</v>
      </c>
    </row>
    <row r="26" spans="1:12" ht="12.75">
      <c r="A26" s="107">
        <v>24</v>
      </c>
      <c r="B26" s="108">
        <f t="shared" si="1"/>
        <v>39972</v>
      </c>
      <c r="C26" s="109" t="s">
        <v>478</v>
      </c>
      <c r="D26" s="110">
        <f t="shared" si="0"/>
        <v>39978</v>
      </c>
      <c r="E26" s="116">
        <f>SUM('Entrainement quotidien'!W165:W171)</f>
        <v>16</v>
      </c>
      <c r="F26" s="118">
        <f>SUM('Entrainement quotidien'!AA165:AA171)</f>
        <v>143</v>
      </c>
      <c r="G26" s="116">
        <f>SUM('Entrainement quotidien'!AD165:AD171)</f>
        <v>2.7</v>
      </c>
      <c r="H26" s="124">
        <f>SUM('Entrainement quotidien'!X165:X171)</f>
        <v>0.05555555555555555</v>
      </c>
      <c r="I26" s="117">
        <f>SUM('Entrainement quotidien'!AB165:AB171)</f>
        <v>0.22916666666666669</v>
      </c>
      <c r="J26" s="125">
        <f>SUM('Entrainement quotidien'!AE165:AE171)</f>
        <v>0.034722222222222224</v>
      </c>
      <c r="K26" s="201">
        <f>SUM('Entrainement quotidien'!AL165:AL171)</f>
        <v>0</v>
      </c>
      <c r="L26" s="208">
        <f t="shared" si="2"/>
        <v>0.3194444444444444</v>
      </c>
    </row>
    <row r="27" spans="1:12" ht="12.75">
      <c r="A27" s="107">
        <v>25</v>
      </c>
      <c r="B27" s="108">
        <f t="shared" si="1"/>
        <v>39979</v>
      </c>
      <c r="C27" s="109" t="s">
        <v>478</v>
      </c>
      <c r="D27" s="110">
        <f t="shared" si="0"/>
        <v>39985</v>
      </c>
      <c r="E27" s="116">
        <f>SUM('Entrainement quotidien'!W172:W178)</f>
        <v>45.3</v>
      </c>
      <c r="F27" s="118">
        <f>SUM('Entrainement quotidien'!AA172:AA178)</f>
        <v>176</v>
      </c>
      <c r="G27" s="116">
        <f>SUM('Entrainement quotidien'!AD172:AD178)</f>
        <v>3</v>
      </c>
      <c r="H27" s="124">
        <f>SUM('Entrainement quotidien'!X172:X178)</f>
        <v>0.1423611111111111</v>
      </c>
      <c r="I27" s="117">
        <f>SUM('Entrainement quotidien'!AB172:AB178)</f>
        <v>0.24305555555555555</v>
      </c>
      <c r="J27" s="125">
        <f>SUM('Entrainement quotidien'!AE172:AE178)</f>
        <v>0.034722222222222224</v>
      </c>
      <c r="K27" s="201">
        <f>SUM('Entrainement quotidien'!AL172:AL178)</f>
        <v>0</v>
      </c>
      <c r="L27" s="208">
        <f t="shared" si="2"/>
        <v>0.42013888888888884</v>
      </c>
    </row>
    <row r="28" spans="1:12" ht="12.75">
      <c r="A28" s="107">
        <v>26</v>
      </c>
      <c r="B28" s="108">
        <f t="shared" si="1"/>
        <v>39986</v>
      </c>
      <c r="C28" s="109" t="s">
        <v>478</v>
      </c>
      <c r="D28" s="110">
        <f t="shared" si="0"/>
        <v>39992</v>
      </c>
      <c r="E28" s="116">
        <f>SUM('Entrainement quotidien'!W179:W185)</f>
        <v>19.6</v>
      </c>
      <c r="F28" s="118">
        <f>SUM('Entrainement quotidien'!AA179:AA185)</f>
        <v>70</v>
      </c>
      <c r="G28" s="116">
        <f>SUM('Entrainement quotidien'!AD179:AD185)</f>
        <v>9.6</v>
      </c>
      <c r="H28" s="124">
        <f>SUM('Entrainement quotidien'!X179:X185)</f>
        <v>0.06597222222222222</v>
      </c>
      <c r="I28" s="117">
        <f>SUM('Entrainement quotidien'!AB179:AB185)</f>
        <v>0.09722222222222222</v>
      </c>
      <c r="J28" s="125">
        <f>SUM('Entrainement quotidien'!AE179:AE185)</f>
        <v>0.14583333333333334</v>
      </c>
      <c r="K28" s="201">
        <f>SUM('Entrainement quotidien'!AL179:AL185)</f>
        <v>0</v>
      </c>
      <c r="L28" s="208">
        <f t="shared" si="2"/>
        <v>0.3090277777777778</v>
      </c>
    </row>
    <row r="29" spans="1:12" ht="12.75">
      <c r="A29" s="107">
        <v>27</v>
      </c>
      <c r="B29" s="108">
        <f t="shared" si="1"/>
        <v>39993</v>
      </c>
      <c r="C29" s="109" t="s">
        <v>478</v>
      </c>
      <c r="D29" s="110">
        <f t="shared" si="0"/>
        <v>39999</v>
      </c>
      <c r="E29" s="116">
        <f>SUM('Entrainement quotidien'!W186:W192)</f>
        <v>34.8</v>
      </c>
      <c r="F29" s="118">
        <f>SUM('Entrainement quotidien'!AA186:AA192)</f>
        <v>317</v>
      </c>
      <c r="G29" s="116">
        <f>SUM('Entrainement quotidien'!AD186:AD192)</f>
        <v>9.8</v>
      </c>
      <c r="H29" s="124">
        <f>SUM('Entrainement quotidien'!X186:X192)</f>
        <v>0.1076388888888889</v>
      </c>
      <c r="I29" s="117">
        <f>SUM('Entrainement quotidien'!AB186:AB192)</f>
        <v>0.4618055555555556</v>
      </c>
      <c r="J29" s="125">
        <f>SUM('Entrainement quotidien'!AE186:AE192)</f>
        <v>0.15625</v>
      </c>
      <c r="K29" s="201">
        <f>SUM('Entrainement quotidien'!AL186:AL192)</f>
        <v>0</v>
      </c>
      <c r="L29" s="208">
        <f t="shared" si="2"/>
        <v>0.7256944444444444</v>
      </c>
    </row>
    <row r="30" spans="1:12" ht="12.75">
      <c r="A30" s="107">
        <v>28</v>
      </c>
      <c r="B30" s="108">
        <f t="shared" si="1"/>
        <v>40000</v>
      </c>
      <c r="C30" s="109" t="s">
        <v>478</v>
      </c>
      <c r="D30" s="110">
        <f t="shared" si="0"/>
        <v>40006</v>
      </c>
      <c r="E30" s="116">
        <f>SUM('Entrainement quotidien'!W193:W199)</f>
        <v>41.8</v>
      </c>
      <c r="F30" s="118">
        <f>SUM('Entrainement quotidien'!AA193:AA199)</f>
        <v>175</v>
      </c>
      <c r="G30" s="116">
        <f>SUM('Entrainement quotidien'!AD193:AD199)</f>
        <v>8.3</v>
      </c>
      <c r="H30" s="124">
        <f>SUM('Entrainement quotidien'!X193:X199)</f>
        <v>0.12499999999999999</v>
      </c>
      <c r="I30" s="117">
        <f>SUM('Entrainement quotidien'!AB193:AB199)</f>
        <v>0.23611111111111108</v>
      </c>
      <c r="J30" s="125">
        <f>SUM('Entrainement quotidien'!AE193:AE199)</f>
        <v>0.11805555555555554</v>
      </c>
      <c r="K30" s="201">
        <f>SUM('Entrainement quotidien'!AL193:AL199)</f>
        <v>0</v>
      </c>
      <c r="L30" s="208">
        <f t="shared" si="2"/>
        <v>0.4791666666666666</v>
      </c>
    </row>
    <row r="31" spans="1:12" ht="12.75">
      <c r="A31" s="107">
        <v>29</v>
      </c>
      <c r="B31" s="108">
        <f t="shared" si="1"/>
        <v>40007</v>
      </c>
      <c r="C31" s="109" t="s">
        <v>478</v>
      </c>
      <c r="D31" s="110">
        <f t="shared" si="0"/>
        <v>40013</v>
      </c>
      <c r="E31" s="116">
        <f>SUM('Entrainement quotidien'!W200:W206)</f>
        <v>37</v>
      </c>
      <c r="F31" s="118">
        <f>SUM('Entrainement quotidien'!AA200:AA206)</f>
        <v>140</v>
      </c>
      <c r="G31" s="116">
        <f>SUM('Entrainement quotidien'!AD200:AD206)</f>
        <v>8.5</v>
      </c>
      <c r="H31" s="124">
        <f>SUM('Entrainement quotidien'!X200:X206)</f>
        <v>0.10416666666666666</v>
      </c>
      <c r="I31" s="117">
        <f>SUM('Entrainement quotidien'!AB200:AB206)</f>
        <v>0.1909722222222222</v>
      </c>
      <c r="J31" s="125">
        <f>SUM('Entrainement quotidien'!AE200:AE206)</f>
        <v>0.09722222222222222</v>
      </c>
      <c r="K31" s="201">
        <f>SUM('Entrainement quotidien'!AL200:AL206)</f>
        <v>0</v>
      </c>
      <c r="L31" s="208">
        <f t="shared" si="2"/>
        <v>0.39236111111111105</v>
      </c>
    </row>
    <row r="32" spans="1:12" ht="12.75">
      <c r="A32" s="107">
        <v>30</v>
      </c>
      <c r="B32" s="108">
        <f t="shared" si="1"/>
        <v>40014</v>
      </c>
      <c r="C32" s="109" t="s">
        <v>478</v>
      </c>
      <c r="D32" s="110">
        <f t="shared" si="0"/>
        <v>40020</v>
      </c>
      <c r="E32" s="116">
        <f>SUM('Entrainement quotidien'!W207:W213)</f>
        <v>39</v>
      </c>
      <c r="F32" s="118">
        <f>SUM('Entrainement quotidien'!AA207:AA213)</f>
        <v>0</v>
      </c>
      <c r="G32" s="116">
        <f>SUM('Entrainement quotidien'!AD207:AD213)</f>
        <v>0.5</v>
      </c>
      <c r="H32" s="124">
        <f>SUM('Entrainement quotidien'!X207:X213)</f>
        <v>0.125</v>
      </c>
      <c r="I32" s="117">
        <f>SUM('Entrainement quotidien'!AB207:AB213)</f>
        <v>0</v>
      </c>
      <c r="J32" s="125">
        <f>SUM('Entrainement quotidien'!AE207:AE213)</f>
        <v>0.006944444444444444</v>
      </c>
      <c r="K32" s="201">
        <f>SUM('Entrainement quotidien'!AL207:AL213)</f>
        <v>0</v>
      </c>
      <c r="L32" s="208">
        <f t="shared" si="2"/>
        <v>0.13194444444444445</v>
      </c>
    </row>
    <row r="33" spans="1:12" ht="12.75">
      <c r="A33" s="107">
        <v>31</v>
      </c>
      <c r="B33" s="108">
        <f t="shared" si="1"/>
        <v>40021</v>
      </c>
      <c r="C33" s="109" t="s">
        <v>478</v>
      </c>
      <c r="D33" s="110">
        <f t="shared" si="0"/>
        <v>40027</v>
      </c>
      <c r="E33" s="116">
        <f>SUM('Entrainement quotidien'!W214:W220)</f>
        <v>47</v>
      </c>
      <c r="F33" s="118">
        <f>SUM('Entrainement quotidien'!AA214:AA220)</f>
        <v>238</v>
      </c>
      <c r="G33" s="116">
        <f>SUM('Entrainement quotidien'!AD214:AD220)</f>
        <v>2.5</v>
      </c>
      <c r="H33" s="124">
        <f>SUM('Entrainement quotidien'!X214:X220)</f>
        <v>0.1527777777777778</v>
      </c>
      <c r="I33" s="117">
        <f>SUM('Entrainement quotidien'!AB214:AB220)</f>
        <v>0.32291666666666663</v>
      </c>
      <c r="J33" s="125">
        <f>SUM('Entrainement quotidien'!AE214:AE220)</f>
        <v>0.03125</v>
      </c>
      <c r="K33" s="201">
        <f>SUM('Entrainement quotidien'!AL214:AL220)</f>
        <v>0</v>
      </c>
      <c r="L33" s="208">
        <f t="shared" si="2"/>
        <v>0.5069444444444444</v>
      </c>
    </row>
    <row r="34" spans="1:12" ht="12.75">
      <c r="A34" s="107">
        <v>32</v>
      </c>
      <c r="B34" s="108">
        <f t="shared" si="1"/>
        <v>40028</v>
      </c>
      <c r="C34" s="109" t="s">
        <v>478</v>
      </c>
      <c r="D34" s="110">
        <f t="shared" si="0"/>
        <v>40034</v>
      </c>
      <c r="E34" s="116">
        <f>SUM('Entrainement quotidien'!W221:W227)</f>
        <v>18</v>
      </c>
      <c r="F34" s="118">
        <f>SUM('Entrainement quotidien'!AA221:AA227)</f>
        <v>268</v>
      </c>
      <c r="G34" s="116">
        <f>SUM('Entrainement quotidien'!AD221:AD227)</f>
        <v>1.2</v>
      </c>
      <c r="H34" s="124">
        <f>SUM('Entrainement quotidien'!X221:X227)</f>
        <v>0.05902777777777778</v>
      </c>
      <c r="I34" s="117">
        <f>SUM('Entrainement quotidien'!AB221:AB227)</f>
        <v>0.3715277777777778</v>
      </c>
      <c r="J34" s="125">
        <f>SUM('Entrainement quotidien'!AE221:AE227)</f>
        <v>0.013888888888888888</v>
      </c>
      <c r="K34" s="201">
        <f>SUM('Entrainement quotidien'!AL221:AL227)</f>
        <v>0</v>
      </c>
      <c r="L34" s="208">
        <f t="shared" si="2"/>
        <v>0.4444444444444445</v>
      </c>
    </row>
    <row r="35" spans="1:12" ht="12.75">
      <c r="A35" s="107">
        <v>33</v>
      </c>
      <c r="B35" s="108">
        <f t="shared" si="1"/>
        <v>40035</v>
      </c>
      <c r="C35" s="109" t="s">
        <v>478</v>
      </c>
      <c r="D35" s="110">
        <f t="shared" si="0"/>
        <v>40041</v>
      </c>
      <c r="E35" s="116">
        <f>SUM('Entrainement quotidien'!W228:W234)</f>
        <v>45.2</v>
      </c>
      <c r="F35" s="118">
        <f>SUM('Entrainement quotidien'!AA228:AA234)</f>
        <v>253</v>
      </c>
      <c r="G35" s="116">
        <f>SUM('Entrainement quotidien'!AD228:AD234)</f>
        <v>3</v>
      </c>
      <c r="H35" s="124">
        <f>SUM('Entrainement quotidien'!X228:X234)</f>
        <v>0.13541666666666669</v>
      </c>
      <c r="I35" s="117">
        <f>SUM('Entrainement quotidien'!AB228:AB234)</f>
        <v>0.35208333333333336</v>
      </c>
      <c r="J35" s="125">
        <f>SUM('Entrainement quotidien'!AE228:AE234)</f>
        <v>0.03819444444444445</v>
      </c>
      <c r="K35" s="201">
        <f>SUM('Entrainement quotidien'!AL228:AL234)</f>
        <v>0</v>
      </c>
      <c r="L35" s="208">
        <f t="shared" si="2"/>
        <v>0.5256944444444445</v>
      </c>
    </row>
    <row r="36" spans="1:12" ht="12.75">
      <c r="A36" s="107">
        <v>34</v>
      </c>
      <c r="B36" s="108">
        <f t="shared" si="1"/>
        <v>40042</v>
      </c>
      <c r="C36" s="109" t="s">
        <v>478</v>
      </c>
      <c r="D36" s="110">
        <f t="shared" si="0"/>
        <v>40048</v>
      </c>
      <c r="E36" s="116">
        <f>SUM('Entrainement quotidien'!W235:W241)</f>
        <v>66.5</v>
      </c>
      <c r="F36" s="118">
        <f>SUM('Entrainement quotidien'!AA235:AA241)</f>
        <v>125</v>
      </c>
      <c r="G36" s="116">
        <f>SUM('Entrainement quotidien'!AD235:AD241)</f>
        <v>7.3</v>
      </c>
      <c r="H36" s="124">
        <f>SUM('Entrainement quotidien'!X235:X241)</f>
        <v>0.2152777777777778</v>
      </c>
      <c r="I36" s="117">
        <f>SUM('Entrainement quotidien'!AB235:AB241)</f>
        <v>0.17708333333333331</v>
      </c>
      <c r="J36" s="125">
        <f>SUM('Entrainement quotidien'!AE235:AE241)</f>
        <v>0.10069444444444445</v>
      </c>
      <c r="K36" s="201">
        <f>SUM('Entrainement quotidien'!AL235:AL241)</f>
        <v>0</v>
      </c>
      <c r="L36" s="208">
        <f t="shared" si="2"/>
        <v>0.4930555555555556</v>
      </c>
    </row>
    <row r="37" spans="1:12" ht="12.75">
      <c r="A37" s="107">
        <v>35</v>
      </c>
      <c r="B37" s="108">
        <f t="shared" si="1"/>
        <v>40049</v>
      </c>
      <c r="C37" s="109" t="s">
        <v>478</v>
      </c>
      <c r="D37" s="110">
        <f t="shared" si="0"/>
        <v>40055</v>
      </c>
      <c r="E37" s="116">
        <f>SUM('Entrainement quotidien'!W242:W248)</f>
        <v>52</v>
      </c>
      <c r="F37" s="118">
        <f>SUM('Entrainement quotidien'!AA242:AA248)</f>
        <v>232</v>
      </c>
      <c r="G37" s="116">
        <f>SUM('Entrainement quotidien'!AD242:AD248)</f>
        <v>6.8</v>
      </c>
      <c r="H37" s="124">
        <f>SUM('Entrainement quotidien'!X242:X248)</f>
        <v>0.25</v>
      </c>
      <c r="I37" s="117">
        <f>SUM('Entrainement quotidien'!AB242:AB248)</f>
        <v>0.32291666666666663</v>
      </c>
      <c r="J37" s="125">
        <f>SUM('Entrainement quotidien'!AE242:AE248)</f>
        <v>0.09861111111111112</v>
      </c>
      <c r="K37" s="201">
        <f>SUM('Entrainement quotidien'!AL242:AL248)</f>
        <v>0</v>
      </c>
      <c r="L37" s="208">
        <f t="shared" si="2"/>
        <v>0.6715277777777777</v>
      </c>
    </row>
    <row r="38" spans="1:12" ht="12.75">
      <c r="A38" s="107">
        <v>36</v>
      </c>
      <c r="B38" s="108">
        <f t="shared" si="1"/>
        <v>40056</v>
      </c>
      <c r="C38" s="109" t="s">
        <v>478</v>
      </c>
      <c r="D38" s="110">
        <f t="shared" si="0"/>
        <v>40062</v>
      </c>
      <c r="E38" s="116">
        <f>SUM('Entrainement quotidien'!W249:W255)</f>
        <v>0</v>
      </c>
      <c r="F38" s="118">
        <f>SUM('Entrainement quotidien'!AA249:AA255)</f>
        <v>0</v>
      </c>
      <c r="G38" s="116">
        <f>SUM('Entrainement quotidien'!AD249:AD255)</f>
        <v>1</v>
      </c>
      <c r="H38" s="124">
        <f>SUM('Entrainement quotidien'!X249:X255)</f>
        <v>0</v>
      </c>
      <c r="I38" s="117">
        <f>SUM('Entrainement quotidien'!AB249:AB255)</f>
        <v>0</v>
      </c>
      <c r="J38" s="125">
        <f>SUM('Entrainement quotidien'!AE249:AE255)</f>
        <v>0.020833333333333332</v>
      </c>
      <c r="K38" s="201">
        <f>SUM('Entrainement quotidien'!AL249:AL255)</f>
        <v>0</v>
      </c>
      <c r="L38" s="208">
        <f t="shared" si="2"/>
        <v>0.020833333333333332</v>
      </c>
    </row>
    <row r="39" spans="1:12" ht="12.75">
      <c r="A39" s="107">
        <v>37</v>
      </c>
      <c r="B39" s="108">
        <f t="shared" si="1"/>
        <v>40063</v>
      </c>
      <c r="C39" s="109" t="s">
        <v>478</v>
      </c>
      <c r="D39" s="110">
        <f t="shared" si="0"/>
        <v>40069</v>
      </c>
      <c r="E39" s="116">
        <f>SUM('Entrainement quotidien'!W256:W262)</f>
        <v>13</v>
      </c>
      <c r="F39" s="118">
        <f>SUM('Entrainement quotidien'!AA256:AA262)</f>
        <v>47</v>
      </c>
      <c r="G39" s="116">
        <f>SUM('Entrainement quotidien'!AD256:AD262)</f>
        <v>0</v>
      </c>
      <c r="H39" s="124">
        <f>SUM('Entrainement quotidien'!X256:X262)</f>
        <v>0.041666666666666664</v>
      </c>
      <c r="I39" s="117">
        <f>SUM('Entrainement quotidien'!AB256:AB262)</f>
        <v>0.06944444444444443</v>
      </c>
      <c r="J39" s="125">
        <f>SUM('Entrainement quotidien'!AE256:AE262)</f>
        <v>0</v>
      </c>
      <c r="K39" s="201">
        <f>SUM('Entrainement quotidien'!AL256:AL262)</f>
        <v>0</v>
      </c>
      <c r="L39" s="208">
        <f t="shared" si="2"/>
        <v>0.1111111111111111</v>
      </c>
    </row>
    <row r="40" spans="1:12" ht="12.75">
      <c r="A40" s="107">
        <v>38</v>
      </c>
      <c r="B40" s="108">
        <f t="shared" si="1"/>
        <v>40070</v>
      </c>
      <c r="C40" s="109" t="s">
        <v>478</v>
      </c>
      <c r="D40" s="110">
        <f t="shared" si="0"/>
        <v>40076</v>
      </c>
      <c r="E40" s="116">
        <f>SUM('Entrainement quotidien'!W263:W269)</f>
        <v>0</v>
      </c>
      <c r="F40" s="118">
        <f>SUM('Entrainement quotidien'!AA263:AA269)</f>
        <v>0</v>
      </c>
      <c r="G40" s="116">
        <f>SUM('Entrainement quotidien'!AD263:AD269)</f>
        <v>0</v>
      </c>
      <c r="H40" s="124">
        <f>SUM('Entrainement quotidien'!X263:X269)</f>
        <v>0</v>
      </c>
      <c r="I40" s="117">
        <f>SUM('Entrainement quotidien'!AB263:AB269)</f>
        <v>0</v>
      </c>
      <c r="J40" s="125">
        <f>SUM('Entrainement quotidien'!AE263:AE269)</f>
        <v>0</v>
      </c>
      <c r="K40" s="201">
        <f>SUM('Entrainement quotidien'!AL263:AL269)</f>
        <v>0</v>
      </c>
      <c r="L40" s="208">
        <f t="shared" si="2"/>
        <v>0</v>
      </c>
    </row>
    <row r="41" spans="1:12" ht="12.75">
      <c r="A41" s="107">
        <v>39</v>
      </c>
      <c r="B41" s="108">
        <f t="shared" si="1"/>
        <v>40077</v>
      </c>
      <c r="C41" s="109" t="s">
        <v>478</v>
      </c>
      <c r="D41" s="110">
        <f t="shared" si="0"/>
        <v>40083</v>
      </c>
      <c r="E41" s="116">
        <f>SUM('Entrainement quotidien'!W270:W276)</f>
        <v>0</v>
      </c>
      <c r="F41" s="118">
        <f>SUM('Entrainement quotidien'!AA270:AA276)</f>
        <v>86</v>
      </c>
      <c r="G41" s="116">
        <f>SUM('Entrainement quotidien'!AD270:AD276)</f>
        <v>0</v>
      </c>
      <c r="H41" s="124">
        <f>SUM('Entrainement quotidien'!X270:X276)</f>
        <v>0</v>
      </c>
      <c r="I41" s="117">
        <f>SUM('Entrainement quotidien'!AB270:AB276)</f>
        <v>0.11805555555555555</v>
      </c>
      <c r="J41" s="125">
        <f>SUM('Entrainement quotidien'!AE270:AE276)</f>
        <v>0</v>
      </c>
      <c r="K41" s="201">
        <f>SUM('Entrainement quotidien'!AL270:AL276)</f>
        <v>0</v>
      </c>
      <c r="L41" s="208">
        <f t="shared" si="2"/>
        <v>0.11805555555555555</v>
      </c>
    </row>
    <row r="42" spans="1:12" ht="12.75">
      <c r="A42" s="107">
        <v>40</v>
      </c>
      <c r="B42" s="108">
        <f t="shared" si="1"/>
        <v>40084</v>
      </c>
      <c r="C42" s="109" t="s">
        <v>478</v>
      </c>
      <c r="D42" s="110">
        <f t="shared" si="0"/>
        <v>40090</v>
      </c>
      <c r="E42" s="116">
        <f>SUM('Entrainement quotidien'!W277:W283)</f>
        <v>0</v>
      </c>
      <c r="F42" s="118">
        <f>SUM('Entrainement quotidien'!AA277:AA283)</f>
        <v>101</v>
      </c>
      <c r="G42" s="116">
        <f>SUM('Entrainement quotidien'!AD277:AD283)</f>
        <v>1</v>
      </c>
      <c r="H42" s="124">
        <f>SUM('Entrainement quotidien'!X277:X283)</f>
        <v>0</v>
      </c>
      <c r="I42" s="117">
        <f>SUM('Entrainement quotidien'!AB277:AB283)</f>
        <v>0.13541666666666666</v>
      </c>
      <c r="J42" s="125">
        <f>SUM('Entrainement quotidien'!AE277:AE283)</f>
        <v>0.020833333333333332</v>
      </c>
      <c r="K42" s="201">
        <f>SUM('Entrainement quotidien'!AL277:AL283)</f>
        <v>0</v>
      </c>
      <c r="L42" s="208">
        <f t="shared" si="2"/>
        <v>0.15625</v>
      </c>
    </row>
    <row r="43" spans="1:12" ht="12.75">
      <c r="A43" s="107">
        <v>41</v>
      </c>
      <c r="B43" s="108">
        <f t="shared" si="1"/>
        <v>40091</v>
      </c>
      <c r="C43" s="109" t="s">
        <v>478</v>
      </c>
      <c r="D43" s="110">
        <f t="shared" si="0"/>
        <v>40097</v>
      </c>
      <c r="E43" s="116">
        <f>SUM('Entrainement quotidien'!W284:W290)</f>
        <v>0</v>
      </c>
      <c r="F43" s="118">
        <f>SUM('Entrainement quotidien'!AA284:AA290)</f>
        <v>15</v>
      </c>
      <c r="G43" s="116">
        <f>SUM('Entrainement quotidien'!AD284:AD290)</f>
        <v>3.2</v>
      </c>
      <c r="H43" s="124">
        <f>SUM('Entrainement quotidien'!X284:X290)</f>
        <v>0</v>
      </c>
      <c r="I43" s="117">
        <f>SUM('Entrainement quotidien'!AB284:AB290)</f>
        <v>0.020833333333333332</v>
      </c>
      <c r="J43" s="125">
        <f>SUM('Entrainement quotidien'!AE284:AE290)</f>
        <v>0.06597222222222222</v>
      </c>
      <c r="K43" s="201">
        <f>SUM('Entrainement quotidien'!AL284:AL290)</f>
        <v>0</v>
      </c>
      <c r="L43" s="208">
        <f t="shared" si="2"/>
        <v>0.08680555555555555</v>
      </c>
    </row>
    <row r="44" spans="1:12" ht="12.75">
      <c r="A44" s="107">
        <v>42</v>
      </c>
      <c r="B44" s="108">
        <f t="shared" si="1"/>
        <v>40098</v>
      </c>
      <c r="C44" s="109" t="s">
        <v>478</v>
      </c>
      <c r="D44" s="110">
        <f t="shared" si="0"/>
        <v>40104</v>
      </c>
      <c r="E44" s="116">
        <f>SUM('Entrainement quotidien'!W291:W297)</f>
        <v>0</v>
      </c>
      <c r="F44" s="118">
        <f>SUM('Entrainement quotidien'!AA291:AA297)</f>
        <v>40</v>
      </c>
      <c r="G44" s="116">
        <f>SUM('Entrainement quotidien'!AD291:AD297)</f>
        <v>2</v>
      </c>
      <c r="H44" s="124">
        <f>SUM('Entrainement quotidien'!X291:X297)</f>
        <v>0</v>
      </c>
      <c r="I44" s="117">
        <f>SUM('Entrainement quotidien'!AB291:AB297)</f>
        <v>0.05902777777777778</v>
      </c>
      <c r="J44" s="125">
        <f>SUM('Entrainement quotidien'!AE291:AE297)</f>
        <v>0.03125</v>
      </c>
      <c r="K44" s="201">
        <f>SUM('Entrainement quotidien'!AL291:AL297)</f>
        <v>0</v>
      </c>
      <c r="L44" s="208">
        <f t="shared" si="2"/>
        <v>0.09027777777777779</v>
      </c>
    </row>
    <row r="45" spans="1:12" ht="12.75">
      <c r="A45" s="107">
        <v>43</v>
      </c>
      <c r="B45" s="108">
        <f t="shared" si="1"/>
        <v>40105</v>
      </c>
      <c r="C45" s="109" t="s">
        <v>478</v>
      </c>
      <c r="D45" s="110">
        <f t="shared" si="0"/>
        <v>40111</v>
      </c>
      <c r="E45" s="116">
        <f>SUM('Entrainement quotidien'!W298:W304)</f>
        <v>0</v>
      </c>
      <c r="F45" s="118">
        <f>SUM('Entrainement quotidien'!AA298:AA304)</f>
        <v>71</v>
      </c>
      <c r="G45" s="116">
        <f>SUM('Entrainement quotidien'!AD298:AD304)</f>
        <v>0</v>
      </c>
      <c r="H45" s="124">
        <f>SUM('Entrainement quotidien'!X298:X304)</f>
        <v>0</v>
      </c>
      <c r="I45" s="117">
        <f>SUM('Entrainement quotidien'!AB298:AB304)</f>
        <v>0.1076388888888889</v>
      </c>
      <c r="J45" s="125">
        <f>SUM('Entrainement quotidien'!AE298:AE304)</f>
        <v>0</v>
      </c>
      <c r="K45" s="201">
        <f>SUM('Entrainement quotidien'!AL298:AL304)</f>
        <v>0</v>
      </c>
      <c r="L45" s="208">
        <f t="shared" si="2"/>
        <v>0.1076388888888889</v>
      </c>
    </row>
    <row r="46" spans="1:12" ht="12.75">
      <c r="A46" s="107">
        <v>44</v>
      </c>
      <c r="B46" s="108">
        <f t="shared" si="1"/>
        <v>40112</v>
      </c>
      <c r="C46" s="109" t="s">
        <v>478</v>
      </c>
      <c r="D46" s="110">
        <f t="shared" si="0"/>
        <v>40118</v>
      </c>
      <c r="E46" s="116">
        <f>SUM('Entrainement quotidien'!W305:W311)</f>
        <v>0</v>
      </c>
      <c r="F46" s="118">
        <f>SUM('Entrainement quotidien'!AA305:AA311)</f>
        <v>7</v>
      </c>
      <c r="G46" s="116">
        <f>SUM('Entrainement quotidien'!AD305:AD311)</f>
        <v>0</v>
      </c>
      <c r="H46" s="124">
        <f>SUM('Entrainement quotidien'!X305:X311)</f>
        <v>0</v>
      </c>
      <c r="I46" s="117">
        <f>SUM('Entrainement quotidien'!AB305:AB311)</f>
        <v>0.013888888888888888</v>
      </c>
      <c r="J46" s="125">
        <f>SUM('Entrainement quotidien'!AE305:AE311)</f>
        <v>0</v>
      </c>
      <c r="K46" s="201">
        <f>SUM('Entrainement quotidien'!AL305:AL311)</f>
        <v>0.052083333333333336</v>
      </c>
      <c r="L46" s="208">
        <f t="shared" si="2"/>
        <v>0.06597222222222222</v>
      </c>
    </row>
    <row r="47" spans="1:12" ht="12.75">
      <c r="A47" s="107">
        <v>45</v>
      </c>
      <c r="B47" s="108">
        <f t="shared" si="1"/>
        <v>40119</v>
      </c>
      <c r="C47" s="109" t="s">
        <v>478</v>
      </c>
      <c r="D47" s="110">
        <f t="shared" si="0"/>
        <v>40125</v>
      </c>
      <c r="E47" s="116">
        <f>SUM('Entrainement quotidien'!W312:W318)</f>
        <v>0</v>
      </c>
      <c r="F47" s="118">
        <f>SUM('Entrainement quotidien'!AA312:AA318)</f>
        <v>60</v>
      </c>
      <c r="G47" s="116">
        <f>SUM('Entrainement quotidien'!AD312:AD318)</f>
        <v>2</v>
      </c>
      <c r="H47" s="124">
        <f>SUM('Entrainement quotidien'!X312:X318)</f>
        <v>0</v>
      </c>
      <c r="I47" s="117">
        <f>SUM('Entrainement quotidien'!AB312:AB318)</f>
        <v>0.08819444444444445</v>
      </c>
      <c r="J47" s="125">
        <f>SUM('Entrainement quotidien'!AE312:AE318)</f>
        <v>0.041666666666666664</v>
      </c>
      <c r="K47" s="201">
        <f>SUM('Entrainement quotidien'!AL312:AL318)</f>
        <v>0</v>
      </c>
      <c r="L47" s="208">
        <f t="shared" si="2"/>
        <v>0.12986111111111112</v>
      </c>
    </row>
    <row r="48" spans="1:12" ht="12.75">
      <c r="A48" s="107">
        <v>46</v>
      </c>
      <c r="B48" s="108">
        <f t="shared" si="1"/>
        <v>40126</v>
      </c>
      <c r="C48" s="109" t="s">
        <v>478</v>
      </c>
      <c r="D48" s="110">
        <f t="shared" si="0"/>
        <v>40132</v>
      </c>
      <c r="E48" s="116">
        <f>SUM('Entrainement quotidien'!W319:W325)</f>
        <v>0</v>
      </c>
      <c r="F48" s="118">
        <f>SUM('Entrainement quotidien'!AA319:AA325)</f>
        <v>0</v>
      </c>
      <c r="G48" s="116">
        <f>SUM('Entrainement quotidien'!AD319:AD325)</f>
        <v>2</v>
      </c>
      <c r="H48" s="124">
        <f>SUM('Entrainement quotidien'!X319:X325)</f>
        <v>0</v>
      </c>
      <c r="I48" s="117">
        <f>SUM('Entrainement quotidien'!AB319:AB325)</f>
        <v>0</v>
      </c>
      <c r="J48" s="125">
        <f>SUM('Entrainement quotidien'!AE319:AE325)</f>
        <v>0.04513888888888889</v>
      </c>
      <c r="K48" s="201">
        <f>SUM('Entrainement quotidien'!AL319:AL325)</f>
        <v>0</v>
      </c>
      <c r="L48" s="208">
        <f t="shared" si="2"/>
        <v>0.04513888888888889</v>
      </c>
    </row>
    <row r="49" spans="1:12" ht="12.75">
      <c r="A49" s="107">
        <v>47</v>
      </c>
      <c r="B49" s="108">
        <f t="shared" si="1"/>
        <v>40133</v>
      </c>
      <c r="C49" s="109" t="s">
        <v>478</v>
      </c>
      <c r="D49" s="110">
        <f t="shared" si="0"/>
        <v>40139</v>
      </c>
      <c r="E49" s="116">
        <f>SUM('Entrainement quotidien'!W326:W332)</f>
        <v>5</v>
      </c>
      <c r="F49" s="118">
        <f>SUM('Entrainement quotidien'!AA326:AA332)</f>
        <v>0</v>
      </c>
      <c r="G49" s="116">
        <f>SUM('Entrainement quotidien'!AD326:AD332)</f>
        <v>0</v>
      </c>
      <c r="H49" s="124">
        <f>SUM('Entrainement quotidien'!X326:X332)</f>
        <v>0.017361111111111112</v>
      </c>
      <c r="I49" s="117">
        <f>SUM('Entrainement quotidien'!AB326:AB332)</f>
        <v>0</v>
      </c>
      <c r="J49" s="125">
        <f>SUM('Entrainement quotidien'!AE326:AE332)</f>
        <v>0</v>
      </c>
      <c r="K49" s="201">
        <f>SUM('Entrainement quotidien'!AL326:AL332)</f>
        <v>0</v>
      </c>
      <c r="L49" s="208">
        <f t="shared" si="2"/>
        <v>0.017361111111111112</v>
      </c>
    </row>
    <row r="50" spans="1:12" ht="12.75">
      <c r="A50" s="107">
        <v>48</v>
      </c>
      <c r="B50" s="108">
        <f t="shared" si="1"/>
        <v>40140</v>
      </c>
      <c r="C50" s="109" t="s">
        <v>478</v>
      </c>
      <c r="D50" s="110">
        <f t="shared" si="0"/>
        <v>40146</v>
      </c>
      <c r="E50" s="116">
        <f>SUM('Entrainement quotidien'!W333:W339)</f>
        <v>22</v>
      </c>
      <c r="F50" s="118">
        <f>SUM('Entrainement quotidien'!AA333:AA339)</f>
        <v>0</v>
      </c>
      <c r="G50" s="116">
        <f>SUM('Entrainement quotidien'!AD333:AD339)</f>
        <v>0</v>
      </c>
      <c r="H50" s="124">
        <f>SUM('Entrainement quotidien'!X333:X339)</f>
        <v>0.0763888888888889</v>
      </c>
      <c r="I50" s="117">
        <f>SUM('Entrainement quotidien'!AB333:AB339)</f>
        <v>0</v>
      </c>
      <c r="J50" s="125">
        <f>SUM('Entrainement quotidien'!AE333:AE339)</f>
        <v>0</v>
      </c>
      <c r="K50" s="201">
        <f>SUM('Entrainement quotidien'!AL333:AL339)</f>
        <v>0</v>
      </c>
      <c r="L50" s="208">
        <f t="shared" si="2"/>
        <v>0.0763888888888889</v>
      </c>
    </row>
    <row r="51" spans="1:12" ht="12.75">
      <c r="A51" s="107">
        <v>49</v>
      </c>
      <c r="B51" s="108">
        <f t="shared" si="1"/>
        <v>40147</v>
      </c>
      <c r="C51" s="109" t="s">
        <v>478</v>
      </c>
      <c r="D51" s="110">
        <f t="shared" si="0"/>
        <v>40153</v>
      </c>
      <c r="E51" s="116">
        <f>SUM('Entrainement quotidien'!W340:W346)</f>
        <v>10</v>
      </c>
      <c r="F51" s="118">
        <f>SUM('Entrainement quotidien'!AA340:AA346)</f>
        <v>0</v>
      </c>
      <c r="G51" s="116">
        <f>SUM('Entrainement quotidien'!AD340:AD346)</f>
        <v>0</v>
      </c>
      <c r="H51" s="124">
        <f>SUM('Entrainement quotidien'!X340:X346)</f>
        <v>0.034722222222222224</v>
      </c>
      <c r="I51" s="117">
        <f>SUM('Entrainement quotidien'!AB340:AB346)</f>
        <v>0</v>
      </c>
      <c r="J51" s="125">
        <f>SUM('Entrainement quotidien'!AE340:AE346)</f>
        <v>0</v>
      </c>
      <c r="K51" s="201">
        <f>SUM('Entrainement quotidien'!AL340:AL346)</f>
        <v>0</v>
      </c>
      <c r="L51" s="208">
        <f t="shared" si="2"/>
        <v>0.034722222222222224</v>
      </c>
    </row>
    <row r="52" spans="1:12" ht="12.75">
      <c r="A52" s="107">
        <v>50</v>
      </c>
      <c r="B52" s="108">
        <f t="shared" si="1"/>
        <v>40154</v>
      </c>
      <c r="C52" s="109" t="s">
        <v>478</v>
      </c>
      <c r="D52" s="110">
        <f t="shared" si="0"/>
        <v>40160</v>
      </c>
      <c r="E52" s="116">
        <f>SUM('Entrainement quotidien'!W347:W353)</f>
        <v>16</v>
      </c>
      <c r="F52" s="118">
        <f>SUM('Entrainement quotidien'!AA347:AA353)</f>
        <v>15</v>
      </c>
      <c r="G52" s="116">
        <f>SUM('Entrainement quotidien'!AD347:AD353)</f>
        <v>0</v>
      </c>
      <c r="H52" s="124">
        <f>SUM('Entrainement quotidien'!X347:X353)</f>
        <v>0.05555555555555555</v>
      </c>
      <c r="I52" s="117">
        <f>SUM('Entrainement quotidien'!AB347:AB353)</f>
        <v>0.020833333333333332</v>
      </c>
      <c r="J52" s="125">
        <f>SUM('Entrainement quotidien'!AE347:AE353)</f>
        <v>0</v>
      </c>
      <c r="K52" s="201">
        <f>SUM('Entrainement quotidien'!AL347:AL353)</f>
        <v>0</v>
      </c>
      <c r="L52" s="208">
        <f t="shared" si="2"/>
        <v>0.07638888888888888</v>
      </c>
    </row>
    <row r="53" spans="1:12" ht="12.75">
      <c r="A53" s="107">
        <v>51</v>
      </c>
      <c r="B53" s="108">
        <f t="shared" si="1"/>
        <v>40161</v>
      </c>
      <c r="C53" s="109" t="s">
        <v>478</v>
      </c>
      <c r="D53" s="110">
        <f t="shared" si="0"/>
        <v>40167</v>
      </c>
      <c r="E53" s="116">
        <f>SUM('Entrainement quotidien'!W354:W360)</f>
        <v>0</v>
      </c>
      <c r="F53" s="118">
        <f>SUM('Entrainement quotidien'!AA354:AA360)</f>
        <v>0</v>
      </c>
      <c r="G53" s="116">
        <f>SUM('Entrainement quotidien'!AD354:AD360)</f>
        <v>0</v>
      </c>
      <c r="H53" s="124">
        <f>SUM('Entrainement quotidien'!X354:X360)</f>
        <v>0</v>
      </c>
      <c r="I53" s="117">
        <f>SUM('Entrainement quotidien'!AB354:AB360)</f>
        <v>0</v>
      </c>
      <c r="J53" s="125">
        <f>SUM('Entrainement quotidien'!AE354:AE360)</f>
        <v>0</v>
      </c>
      <c r="K53" s="201">
        <f>SUM('Entrainement quotidien'!AL354:AL360)</f>
        <v>0</v>
      </c>
      <c r="L53" s="208">
        <f t="shared" si="2"/>
        <v>0</v>
      </c>
    </row>
    <row r="54" spans="1:12" ht="12.75">
      <c r="A54" s="107">
        <v>52</v>
      </c>
      <c r="B54" s="108">
        <f t="shared" si="1"/>
        <v>40168</v>
      </c>
      <c r="C54" s="111" t="s">
        <v>478</v>
      </c>
      <c r="D54" s="110">
        <f t="shared" si="0"/>
        <v>40174</v>
      </c>
      <c r="E54" s="116">
        <f>SUM('Entrainement quotidien'!W361:W367)</f>
        <v>34</v>
      </c>
      <c r="F54" s="118">
        <f>SUM('Entrainement quotidien'!AA361:AA367)</f>
        <v>76</v>
      </c>
      <c r="G54" s="116">
        <f>SUM('Entrainement quotidien'!AD361:AD367)</f>
        <v>0</v>
      </c>
      <c r="H54" s="124">
        <f>SUM('Entrainement quotidien'!X361:X367)</f>
        <v>0.11805555555555555</v>
      </c>
      <c r="I54" s="117">
        <f>SUM('Entrainement quotidien'!AB361:AB367)</f>
        <v>0.13194444444444445</v>
      </c>
      <c r="J54" s="125">
        <f>SUM('Entrainement quotidien'!AE361:AE367)</f>
        <v>0</v>
      </c>
      <c r="K54" s="201">
        <f>SUM('Entrainement quotidien'!AL361:AL367)</f>
        <v>0</v>
      </c>
      <c r="L54" s="208">
        <f t="shared" si="2"/>
        <v>0.25</v>
      </c>
    </row>
    <row r="55" spans="1:12" ht="12.75">
      <c r="A55" s="107">
        <v>53</v>
      </c>
      <c r="B55" s="108">
        <f t="shared" si="1"/>
        <v>40175</v>
      </c>
      <c r="C55" s="111" t="s">
        <v>478</v>
      </c>
      <c r="D55" s="110">
        <f t="shared" si="0"/>
        <v>40181</v>
      </c>
      <c r="E55" s="116">
        <f>SUM('Entrainement quotidien'!W368:W370)</f>
        <v>11.5</v>
      </c>
      <c r="F55" s="118">
        <f>SUM('Entrainement quotidien'!AA368:AA370)</f>
        <v>82</v>
      </c>
      <c r="G55" s="116">
        <f>SUM('Entrainement quotidien'!AD368:AD370)</f>
        <v>0</v>
      </c>
      <c r="H55" s="124">
        <f>SUM('Entrainement quotidien'!X368:X370)</f>
        <v>0.03819444444444444</v>
      </c>
      <c r="I55" s="117">
        <f>SUM('Entrainement quotidien'!AB368:AB370)</f>
        <v>0.12152777777777776</v>
      </c>
      <c r="J55" s="125">
        <f>SUM('Entrainement quotidien'!AE368:AE370)</f>
        <v>0</v>
      </c>
      <c r="K55" s="201">
        <f>SUM('Entrainement quotidien'!AL368:AL370)</f>
        <v>0</v>
      </c>
      <c r="L55" s="208">
        <f t="shared" si="2"/>
        <v>0.1597222222222222</v>
      </c>
    </row>
    <row r="56" spans="1:12" ht="16.5" customHeight="1">
      <c r="A56" s="243"/>
      <c r="B56" s="244"/>
      <c r="C56" s="244"/>
      <c r="D56" s="244"/>
      <c r="E56" s="112"/>
      <c r="F56" s="112"/>
      <c r="G56" s="112"/>
      <c r="H56" s="126"/>
      <c r="I56" s="127"/>
      <c r="J56" s="128"/>
      <c r="K56" s="200"/>
      <c r="L56" s="200"/>
    </row>
    <row r="57" spans="1:12" ht="12.75">
      <c r="A57" s="245" t="s">
        <v>479</v>
      </c>
      <c r="B57" s="245"/>
      <c r="C57" s="245"/>
      <c r="D57" s="245"/>
      <c r="E57" s="116">
        <f>SUM('Entrainement quotidien'!W4:W37)</f>
        <v>227.66000000000003</v>
      </c>
      <c r="F57" s="118">
        <f>SUM('Entrainement quotidien'!AA4:AA37)</f>
        <v>437</v>
      </c>
      <c r="G57" s="119">
        <f>SUM('Entrainement quotidien'!AD4:AD37)</f>
        <v>28.2</v>
      </c>
      <c r="H57" s="124">
        <f>SUM('Entrainement quotidien'!X4:X37)</f>
        <v>0.7499999999999999</v>
      </c>
      <c r="I57" s="117">
        <f>SUM('Entrainement quotidien'!AB4:AB37)</f>
        <v>0.625</v>
      </c>
      <c r="J57" s="125">
        <f>SUM('Entrainement quotidien'!AE4:AE37)</f>
        <v>0.45138888888888884</v>
      </c>
      <c r="K57" s="201">
        <f>SUM('Entrainement quotidien'!AL4:AL37)</f>
        <v>0.08680555555555555</v>
      </c>
      <c r="L57" s="208">
        <f>SUM(H57:K57)</f>
        <v>1.9131944444444444</v>
      </c>
    </row>
    <row r="58" spans="1:12" ht="12.75">
      <c r="A58" s="245" t="s">
        <v>2</v>
      </c>
      <c r="B58" s="245"/>
      <c r="C58" s="245"/>
      <c r="D58" s="245"/>
      <c r="E58" s="116">
        <f>SUM('Entrainement quotidien'!W38:W65)</f>
        <v>199.40000000000003</v>
      </c>
      <c r="F58" s="118">
        <f>SUM('Entrainement quotidien'!AA38:AA65)</f>
        <v>462</v>
      </c>
      <c r="G58" s="119">
        <f>SUM('Entrainement quotidien'!AD38:AD65)</f>
        <v>27.55</v>
      </c>
      <c r="H58" s="124">
        <f>SUM('Entrainement quotidien'!X38:X65)</f>
        <v>0.657638888888889</v>
      </c>
      <c r="I58" s="117">
        <f>SUM('Entrainement quotidien'!AB38:AB65)</f>
        <v>0.6319444444444445</v>
      </c>
      <c r="J58" s="125">
        <f>SUM('Entrainement quotidien'!AE38:AE65)</f>
        <v>0.48263888888888895</v>
      </c>
      <c r="K58" s="201">
        <f>SUM('Entrainement quotidien'!AL38:AL65)</f>
        <v>0.07638888888888888</v>
      </c>
      <c r="L58" s="208">
        <f t="shared" si="2"/>
        <v>1.8486111111111114</v>
      </c>
    </row>
    <row r="59" spans="1:12" ht="12.75">
      <c r="A59" s="246" t="s">
        <v>3</v>
      </c>
      <c r="B59" s="246"/>
      <c r="C59" s="246"/>
      <c r="D59" s="246"/>
      <c r="E59" s="116">
        <f>SUM('Entrainement quotidien'!W65:W95)</f>
        <v>210.24</v>
      </c>
      <c r="F59" s="118">
        <f>SUM('Entrainement quotidien'!AA65:AA95)</f>
        <v>607</v>
      </c>
      <c r="G59" s="119">
        <f>SUM('Entrainement quotidien'!AD65:AD95)</f>
        <v>28.2</v>
      </c>
      <c r="H59" s="124">
        <f>SUM('Entrainement quotidien'!X65:X95)</f>
        <v>0.6673611111111112</v>
      </c>
      <c r="I59" s="117">
        <f>SUM('Entrainement quotidien'!AB65:AB95)</f>
        <v>0.8944444444444446</v>
      </c>
      <c r="J59" s="125">
        <f>SUM('Entrainement quotidien'!AE66:AE96)</f>
        <v>0.5000000000000001</v>
      </c>
      <c r="K59" s="201">
        <f>SUM('Entrainement quotidien'!AL65:AL95)</f>
        <v>0.09027777777777778</v>
      </c>
      <c r="L59" s="208">
        <f t="shared" si="2"/>
        <v>2.1520833333333336</v>
      </c>
    </row>
    <row r="60" spans="1:12" ht="12.75">
      <c r="A60" s="246" t="s">
        <v>4</v>
      </c>
      <c r="B60" s="246"/>
      <c r="C60" s="246"/>
      <c r="D60" s="246"/>
      <c r="E60" s="116">
        <f>SUM('Entrainement quotidien'!W96:W125)</f>
        <v>227.79999999999998</v>
      </c>
      <c r="F60" s="118">
        <f>SUM('Entrainement quotidien'!AA96:AA125)</f>
        <v>755</v>
      </c>
      <c r="G60" s="119">
        <f>SUM('Entrainement quotidien'!AD96:AD125)</f>
        <v>32.300000000000004</v>
      </c>
      <c r="H60" s="124">
        <f>SUM('Entrainement quotidien'!X96:X125)</f>
        <v>0.6930555555555555</v>
      </c>
      <c r="I60" s="117">
        <f>SUM('Entrainement quotidien'!AB96:AB125)</f>
        <v>1.114583333333333</v>
      </c>
      <c r="J60" s="125">
        <f>SUM('Entrainement quotidien'!AE97:AE126)</f>
        <v>0.6006944444444444</v>
      </c>
      <c r="K60" s="201">
        <f>SUM('Entrainement quotidien'!AL96:AL125)</f>
        <v>0</v>
      </c>
      <c r="L60" s="208">
        <f t="shared" si="2"/>
        <v>2.408333333333333</v>
      </c>
    </row>
    <row r="61" spans="1:12" ht="12.75">
      <c r="A61" s="246" t="s">
        <v>5</v>
      </c>
      <c r="B61" s="246"/>
      <c r="C61" s="246"/>
      <c r="D61" s="246"/>
      <c r="E61" s="116">
        <f>SUM('Entrainement quotidien'!W126:W156)</f>
        <v>212.4</v>
      </c>
      <c r="F61" s="118">
        <f>SUM('Entrainement quotidien'!AA126:AA156)</f>
        <v>890</v>
      </c>
      <c r="G61" s="119">
        <f>SUM('Entrainement quotidien'!AD126:AD156)</f>
        <v>26.1</v>
      </c>
      <c r="H61" s="124">
        <f>SUM('Entrainement quotidien'!X126:X156)</f>
        <v>0.6701388888888888</v>
      </c>
      <c r="I61" s="117">
        <f>SUM('Entrainement quotidien'!AB126:AB156)</f>
        <v>1.2430555555555556</v>
      </c>
      <c r="J61" s="125">
        <f>SUM('Entrainement quotidien'!AE127:AE157)</f>
        <v>0.40625000000000006</v>
      </c>
      <c r="K61" s="201">
        <f>SUM('Entrainement quotidien'!AL126:AL156)</f>
        <v>0.041666666666666664</v>
      </c>
      <c r="L61" s="208">
        <f t="shared" si="2"/>
        <v>2.361111111111111</v>
      </c>
    </row>
    <row r="62" spans="1:12" ht="12.75">
      <c r="A62" s="246" t="s">
        <v>6</v>
      </c>
      <c r="B62" s="246"/>
      <c r="C62" s="246"/>
      <c r="D62" s="246"/>
      <c r="E62" s="116">
        <f>SUM('Entrainement quotidien'!W157:W186)</f>
        <v>159.1</v>
      </c>
      <c r="F62" s="118">
        <f>SUM('Entrainement quotidien'!AA157:AA186)</f>
        <v>680</v>
      </c>
      <c r="G62" s="119">
        <f>SUM('Entrainement quotidien'!AD157:AD186)</f>
        <v>26.599999999999998</v>
      </c>
      <c r="H62" s="124">
        <f>SUM('Entrainement quotidien'!X157:X186)</f>
        <v>0.5444444444444445</v>
      </c>
      <c r="I62" s="117">
        <f>SUM('Entrainement quotidien'!AB157:AB186)</f>
        <v>0.965972222222222</v>
      </c>
      <c r="J62" s="125">
        <f>SUM('Entrainement quotidien'!AE158:AE187)</f>
        <v>0.40972222222222227</v>
      </c>
      <c r="K62" s="201">
        <f>SUM('Entrainement quotidien'!AL157:AL185)</f>
        <v>0</v>
      </c>
      <c r="L62" s="208">
        <f t="shared" si="2"/>
        <v>1.9201388888888888</v>
      </c>
    </row>
    <row r="63" spans="1:12" ht="12.75">
      <c r="A63" s="246" t="s">
        <v>7</v>
      </c>
      <c r="B63" s="246"/>
      <c r="C63" s="246"/>
      <c r="D63" s="246"/>
      <c r="E63" s="116">
        <f>SUM('Entrainement quotidien'!W187:W217)</f>
        <v>178.6</v>
      </c>
      <c r="F63" s="118">
        <f>SUM('Entrainement quotidien'!AA187:AA217)</f>
        <v>705</v>
      </c>
      <c r="G63" s="119">
        <f>SUM('Entrainement quotidien'!AD187:AD217)</f>
        <v>24.1</v>
      </c>
      <c r="H63" s="124">
        <f>SUM('Entrainement quotidien'!X187:X217)</f>
        <v>0.545138888888889</v>
      </c>
      <c r="I63" s="117">
        <f>SUM('Entrainement quotidien'!AB187:AB217)</f>
        <v>0.9722222222222222</v>
      </c>
      <c r="J63" s="125">
        <f>SUM('Entrainement quotidien'!AE188:AE218)</f>
        <v>0.29513888888888884</v>
      </c>
      <c r="K63" s="201">
        <f>SUM('Entrainement quotidien'!AL187:AL217)</f>
        <v>0</v>
      </c>
      <c r="L63" s="208">
        <f t="shared" si="2"/>
        <v>1.8125</v>
      </c>
    </row>
    <row r="64" spans="1:12" ht="12.75">
      <c r="A64" s="246" t="s">
        <v>480</v>
      </c>
      <c r="B64" s="246"/>
      <c r="C64" s="246"/>
      <c r="D64" s="246"/>
      <c r="E64" s="116">
        <f>SUM('Entrainement quotidien'!W218:W248)</f>
        <v>202.7</v>
      </c>
      <c r="F64" s="118">
        <f>SUM('Entrainement quotidien'!AA218:AA248)</f>
        <v>998</v>
      </c>
      <c r="G64" s="119">
        <f>SUM('Entrainement quotidien'!AD218:AD248)</f>
        <v>20.8</v>
      </c>
      <c r="H64" s="124">
        <f>SUM('Entrainement quotidien'!X218:X248)</f>
        <v>0.7291666666666667</v>
      </c>
      <c r="I64" s="117">
        <f>SUM('Entrainement quotidien'!AB218:AB248)</f>
        <v>1.3868055555555556</v>
      </c>
      <c r="J64" s="125">
        <f>SUM('Entrainement quotidien'!AE219:AE249)</f>
        <v>0.2826388888888889</v>
      </c>
      <c r="K64" s="201">
        <f>SUM('Entrainement quotidien'!AL218:AL248)</f>
        <v>0</v>
      </c>
      <c r="L64" s="208">
        <f t="shared" si="2"/>
        <v>2.3986111111111112</v>
      </c>
    </row>
    <row r="65" spans="1:12" ht="12.75">
      <c r="A65" s="246" t="s">
        <v>8</v>
      </c>
      <c r="B65" s="246"/>
      <c r="C65" s="246"/>
      <c r="D65" s="246"/>
      <c r="E65" s="116">
        <f>SUM('Entrainement quotidien'!W249:W278)</f>
        <v>13</v>
      </c>
      <c r="F65" s="118">
        <f>SUM('Entrainement quotidien'!AA249:AA278)</f>
        <v>133</v>
      </c>
      <c r="G65" s="119">
        <f>SUM('Entrainement quotidien'!AD249:AD278)</f>
        <v>1</v>
      </c>
      <c r="H65" s="124">
        <f>SUM('Entrainement quotidien'!X249:X278)</f>
        <v>0.041666666666666664</v>
      </c>
      <c r="I65" s="117">
        <f>SUM('Entrainement quotidien'!AB249:AB278)</f>
        <v>0.18749999999999997</v>
      </c>
      <c r="J65" s="125">
        <f>SUM('Entrainement quotidien'!AE250:AE279)</f>
        <v>0.020833333333333332</v>
      </c>
      <c r="K65" s="201">
        <f>SUM('Entrainement quotidien'!AL249:AL278)</f>
        <v>0</v>
      </c>
      <c r="L65" s="208">
        <f t="shared" si="2"/>
        <v>0.24999999999999997</v>
      </c>
    </row>
    <row r="66" spans="1:12" ht="12.75">
      <c r="A66" s="246" t="s">
        <v>9</v>
      </c>
      <c r="B66" s="246"/>
      <c r="C66" s="246"/>
      <c r="D66" s="246"/>
      <c r="E66" s="116">
        <f>SUM('Entrainement quotidien'!W279:W309)</f>
        <v>0</v>
      </c>
      <c r="F66" s="118">
        <f>SUM('Entrainement quotidien'!AA279:AA309)</f>
        <v>227</v>
      </c>
      <c r="G66" s="119">
        <f>SUM('Entrainement quotidien'!AD279:AD309)</f>
        <v>6.2</v>
      </c>
      <c r="H66" s="124">
        <f>SUM('Entrainement quotidien'!X279:X309)</f>
        <v>0</v>
      </c>
      <c r="I66" s="117">
        <f>SUM('Entrainement quotidien'!AB279:AB309)</f>
        <v>0.3229166666666667</v>
      </c>
      <c r="J66" s="125">
        <f>SUM('Entrainement quotidien'!AE280:AE310)</f>
        <v>0.11805555555555555</v>
      </c>
      <c r="K66" s="201">
        <f>SUM('Entrainement quotidien'!AL279:AL309)</f>
        <v>0</v>
      </c>
      <c r="L66" s="208">
        <f t="shared" si="2"/>
        <v>0.4409722222222222</v>
      </c>
    </row>
    <row r="67" spans="1:12" ht="12.75">
      <c r="A67" s="246" t="s">
        <v>0</v>
      </c>
      <c r="B67" s="246"/>
      <c r="C67" s="246"/>
      <c r="D67" s="246"/>
      <c r="E67" s="116">
        <f>SUM('Entrainement quotidien'!W310:W339)</f>
        <v>27</v>
      </c>
      <c r="F67" s="118">
        <f>SUM('Entrainement quotidien'!AA310:AA339)</f>
        <v>67</v>
      </c>
      <c r="G67" s="119">
        <f>SUM('Entrainement quotidien'!AD310:AD339)</f>
        <v>4</v>
      </c>
      <c r="H67" s="124">
        <f>SUM('Entrainement quotidien'!X310:X339)</f>
        <v>0.09375</v>
      </c>
      <c r="I67" s="117">
        <f>SUM('Entrainement quotidien'!AB310:AB339)</f>
        <v>0.10208333333333333</v>
      </c>
      <c r="J67" s="125">
        <f>SUM('Entrainement quotidien'!AE311:AE340)</f>
        <v>0.08680555555555555</v>
      </c>
      <c r="K67" s="201">
        <f>SUM('Entrainement quotidien'!AL310:AL339)</f>
        <v>0.052083333333333336</v>
      </c>
      <c r="L67" s="208">
        <f t="shared" si="2"/>
        <v>0.3347222222222222</v>
      </c>
    </row>
    <row r="68" spans="1:12" ht="12.75">
      <c r="A68" s="247" t="s">
        <v>1</v>
      </c>
      <c r="B68" s="247"/>
      <c r="C68" s="247"/>
      <c r="D68" s="247"/>
      <c r="E68" s="116">
        <f>SUM('Entrainement quotidien'!W340:W370)</f>
        <v>71.5</v>
      </c>
      <c r="F68" s="118">
        <f>SUM('Entrainement quotidien'!AA340:AA370)</f>
        <v>173</v>
      </c>
      <c r="G68" s="119">
        <f>SUM('Entrainement quotidien'!AD340:AD370)</f>
        <v>0</v>
      </c>
      <c r="H68" s="124">
        <f>SUM('Entrainement quotidien'!X340:X370)</f>
        <v>0.2465277777777778</v>
      </c>
      <c r="I68" s="117">
        <f>SUM('Entrainement quotidien'!AB340:AB370)</f>
        <v>0.2743055555555556</v>
      </c>
      <c r="J68" s="125">
        <f>SUM('Entrainement quotidien'!AE341:AE371)</f>
        <v>0</v>
      </c>
      <c r="K68" s="201">
        <f>SUM('Entrainement quotidien'!AL340:AL370)</f>
        <v>0</v>
      </c>
      <c r="L68" s="208">
        <f t="shared" si="2"/>
        <v>0.5208333333333334</v>
      </c>
    </row>
    <row r="69" spans="1:12" ht="12.75">
      <c r="A69" s="243"/>
      <c r="B69" s="244"/>
      <c r="C69" s="244"/>
      <c r="D69" s="244"/>
      <c r="E69" s="113"/>
      <c r="F69" s="113"/>
      <c r="G69" s="113"/>
      <c r="H69" s="130"/>
      <c r="I69" s="130"/>
      <c r="J69" s="130"/>
      <c r="K69" s="130"/>
      <c r="L69" s="130"/>
    </row>
    <row r="70" spans="1:12" ht="15.75" customHeight="1">
      <c r="A70" s="248" t="s">
        <v>498</v>
      </c>
      <c r="B70" s="248"/>
      <c r="C70" s="248"/>
      <c r="D70" s="249"/>
      <c r="E70" s="116">
        <f aca="true" t="shared" si="3" ref="E70:K70">IF(SUM(E57:E68)=0,"",SUM(E57:E68))</f>
        <v>1729.3999999999999</v>
      </c>
      <c r="F70" s="118">
        <f t="shared" si="3"/>
        <v>6134</v>
      </c>
      <c r="G70" s="116">
        <f t="shared" si="3"/>
        <v>225.04999999999998</v>
      </c>
      <c r="H70" s="236">
        <f t="shared" si="3"/>
        <v>5.63888888888889</v>
      </c>
      <c r="I70" s="237">
        <f t="shared" si="3"/>
        <v>8.720833333333331</v>
      </c>
      <c r="J70" s="236">
        <f t="shared" si="3"/>
        <v>3.6541666666666663</v>
      </c>
      <c r="K70" s="236">
        <f t="shared" si="3"/>
        <v>0.3472222222222222</v>
      </c>
      <c r="L70" s="208">
        <f>H70+I70+J70+K70</f>
        <v>18.361111111111107</v>
      </c>
    </row>
    <row r="71" spans="1:12" s="103" customFormat="1" ht="12.75">
      <c r="A71" s="135">
        <f>IF(E57="","",SUM(E$57:E57)/1)</f>
        <v>227.66000000000003</v>
      </c>
      <c r="B71" s="135">
        <f>IF(F57="","",SUM(F$57:F57)/1)</f>
        <v>437</v>
      </c>
      <c r="C71" s="135">
        <f>IF(G57="","",SUM(G$57:G57)/1)</f>
        <v>28.2</v>
      </c>
      <c r="D71" s="121">
        <f>E57</f>
        <v>227.66000000000003</v>
      </c>
      <c r="E71" s="121">
        <f>F57</f>
        <v>437</v>
      </c>
      <c r="F71" s="121">
        <f>G57</f>
        <v>28.2</v>
      </c>
      <c r="G71" s="120"/>
      <c r="H71" s="131"/>
      <c r="I71" s="131"/>
      <c r="J71" s="131"/>
      <c r="K71" s="131"/>
      <c r="L71" s="133"/>
    </row>
    <row r="72" spans="1:12" s="103" customFormat="1" ht="12.75">
      <c r="A72" s="135">
        <f>IF(E58&lt;&gt;"",SUM(E$57:E58)/2,"")</f>
        <v>213.53000000000003</v>
      </c>
      <c r="B72" s="135">
        <f>IF(F58="","",SUM(F$57:F58)/2)</f>
        <v>449.5</v>
      </c>
      <c r="C72" s="135">
        <f>IF(G58="","",SUM(G$57:G58)/2)</f>
        <v>27.875</v>
      </c>
      <c r="D72" s="121">
        <f>SUM(E$57:E58)</f>
        <v>427.06000000000006</v>
      </c>
      <c r="E72" s="121">
        <f>SUM(F$57:F58)</f>
        <v>899</v>
      </c>
      <c r="F72" s="121">
        <f>SUM(G$57:G58)</f>
        <v>55.75</v>
      </c>
      <c r="G72" s="121"/>
      <c r="H72" s="131"/>
      <c r="I72" s="131"/>
      <c r="J72" s="131"/>
      <c r="K72" s="131"/>
      <c r="L72" s="133"/>
    </row>
    <row r="73" spans="1:12" s="103" customFormat="1" ht="12.75">
      <c r="A73" s="135">
        <f>IF(E59&lt;&gt;"",SUM(E$57:E59)/3,"")</f>
        <v>212.43333333333337</v>
      </c>
      <c r="B73" s="135">
        <f>IF(F59="","",SUM(F$57:F59)/3)</f>
        <v>502</v>
      </c>
      <c r="C73" s="135">
        <f>IF(G59="","",SUM(G$57:G59)/3)</f>
        <v>27.983333333333334</v>
      </c>
      <c r="D73" s="121">
        <f>SUM(E$57:E59)</f>
        <v>637.3000000000001</v>
      </c>
      <c r="E73" s="121">
        <f>SUM(F$57:F59)</f>
        <v>1506</v>
      </c>
      <c r="F73" s="121">
        <f>SUM(G$57:G59)</f>
        <v>83.95</v>
      </c>
      <c r="G73" s="121"/>
      <c r="H73" s="131"/>
      <c r="I73" s="131"/>
      <c r="J73" s="131"/>
      <c r="K73" s="131"/>
      <c r="L73" s="133"/>
    </row>
    <row r="74" spans="1:12" s="103" customFormat="1" ht="12.75">
      <c r="A74" s="135">
        <f>IF(E60&lt;&gt;"",SUM(E$57:E60)/4,"")</f>
        <v>216.275</v>
      </c>
      <c r="B74" s="135">
        <f>IF(F60="","",SUM(F$57:F60)/4)</f>
        <v>565.25</v>
      </c>
      <c r="C74" s="135">
        <f>IF(G60="","",SUM(G$57:G60)/4)</f>
        <v>29.0625</v>
      </c>
      <c r="D74" s="121">
        <f>SUM(E$57:E60)</f>
        <v>865.1</v>
      </c>
      <c r="E74" s="121">
        <f>SUM(F$57:F60)</f>
        <v>2261</v>
      </c>
      <c r="F74" s="121">
        <f>SUM(G$57:G60)</f>
        <v>116.25</v>
      </c>
      <c r="G74" s="121"/>
      <c r="H74" s="131"/>
      <c r="I74" s="131"/>
      <c r="J74" s="131"/>
      <c r="K74" s="131"/>
      <c r="L74" s="133"/>
    </row>
    <row r="75" spans="1:12" s="103" customFormat="1" ht="12.75">
      <c r="A75" s="135">
        <f>IF(E61&lt;&gt;"",SUM(E$57:E61)/5,"")</f>
        <v>215.5</v>
      </c>
      <c r="B75" s="135">
        <f>IF(F61="","",SUM(F$57:F61)/5)</f>
        <v>630.2</v>
      </c>
      <c r="C75" s="135">
        <f>IF(G61="","",SUM(G$57:G61)/5)</f>
        <v>28.47</v>
      </c>
      <c r="D75" s="121">
        <f>SUM(E$57:E61)</f>
        <v>1077.5</v>
      </c>
      <c r="E75" s="121">
        <f>SUM(F$57:F61)</f>
        <v>3151</v>
      </c>
      <c r="F75" s="121">
        <f>SUM(G$57:G61)</f>
        <v>142.35</v>
      </c>
      <c r="G75" s="121"/>
      <c r="H75" s="131"/>
      <c r="I75" s="131"/>
      <c r="J75" s="131"/>
      <c r="K75" s="131"/>
      <c r="L75" s="133"/>
    </row>
    <row r="76" spans="1:12" s="103" customFormat="1" ht="12.75">
      <c r="A76" s="135">
        <f>IF(E62&lt;&gt;"",SUM(E$57:E62)/6,"")</f>
        <v>206.1</v>
      </c>
      <c r="B76" s="135">
        <f>IF(F62="","",SUM(F$57:F62)/6)</f>
        <v>638.5</v>
      </c>
      <c r="C76" s="135">
        <f>IF(G62="","",SUM(G$57:G62)/6)</f>
        <v>28.15833333333333</v>
      </c>
      <c r="D76" s="121">
        <f>SUM(E$57:E62)</f>
        <v>1236.6</v>
      </c>
      <c r="E76" s="121">
        <f>SUM(F$57:F62)</f>
        <v>3831</v>
      </c>
      <c r="F76" s="121">
        <f>SUM(G$57:G62)</f>
        <v>168.95</v>
      </c>
      <c r="G76" s="121"/>
      <c r="H76" s="131"/>
      <c r="I76" s="131"/>
      <c r="J76" s="131"/>
      <c r="K76" s="131"/>
      <c r="L76" s="133"/>
    </row>
    <row r="77" spans="1:12" s="103" customFormat="1" ht="12.75">
      <c r="A77" s="135">
        <f>IF(E63&lt;&gt;"",SUM(E$57:E63)/7,"")</f>
        <v>202.17142857142855</v>
      </c>
      <c r="B77" s="135">
        <f>IF(F63="","",SUM(F$57:F63)/7)</f>
        <v>648</v>
      </c>
      <c r="C77" s="135">
        <f>IF(G63="","",SUM(G$57:G63)/7)</f>
        <v>27.578571428571426</v>
      </c>
      <c r="D77" s="121">
        <f>SUM(E$57:E63)</f>
        <v>1415.1999999999998</v>
      </c>
      <c r="E77" s="121">
        <f>SUM(F$57:F63)</f>
        <v>4536</v>
      </c>
      <c r="F77" s="121">
        <f>SUM(G$57:G63)</f>
        <v>193.04999999999998</v>
      </c>
      <c r="G77" s="121"/>
      <c r="H77" s="131"/>
      <c r="I77" s="131"/>
      <c r="J77" s="131"/>
      <c r="K77" s="131"/>
      <c r="L77" s="133"/>
    </row>
    <row r="78" spans="1:12" s="103" customFormat="1" ht="12.75">
      <c r="A78" s="135">
        <f>IF(E64="","",SUM(E$57:E64)/8)</f>
        <v>202.23749999999998</v>
      </c>
      <c r="B78" s="135">
        <f>IF(F64="","",SUM(F$57:F64)/8)</f>
        <v>691.75</v>
      </c>
      <c r="C78" s="135">
        <f>IF(G64="","",SUM(G$57:G64)/8)</f>
        <v>26.73125</v>
      </c>
      <c r="D78" s="121">
        <f>SUM(E$57:E64)</f>
        <v>1617.8999999999999</v>
      </c>
      <c r="E78" s="121">
        <f>SUM(F$57:F64)</f>
        <v>5534</v>
      </c>
      <c r="F78" s="121">
        <f>SUM(G$57:G64)</f>
        <v>213.85</v>
      </c>
      <c r="G78" s="121"/>
      <c r="H78" s="131"/>
      <c r="I78" s="131"/>
      <c r="J78" s="131"/>
      <c r="K78" s="131"/>
      <c r="L78" s="133"/>
    </row>
    <row r="79" spans="1:12" s="103" customFormat="1" ht="12.75">
      <c r="A79" s="135">
        <f>IF(E65="","",SUM(E$57:E65)/9)</f>
        <v>181.2111111111111</v>
      </c>
      <c r="B79" s="135">
        <f>IF(F65="","",SUM(F$57:F65)/9)</f>
        <v>629.6666666666666</v>
      </c>
      <c r="C79" s="135">
        <f>IF(G65="","",SUM(G$57:G65)/9)</f>
        <v>23.87222222222222</v>
      </c>
      <c r="D79" s="121">
        <f>SUM(E$57:E65)</f>
        <v>1630.8999999999999</v>
      </c>
      <c r="E79" s="121">
        <f>SUM(F$57:F65)</f>
        <v>5667</v>
      </c>
      <c r="F79" s="121">
        <f>SUM(G$57:G65)</f>
        <v>214.85</v>
      </c>
      <c r="G79" s="121"/>
      <c r="H79" s="131"/>
      <c r="I79" s="131"/>
      <c r="J79" s="131"/>
      <c r="K79" s="131"/>
      <c r="L79" s="133"/>
    </row>
    <row r="80" spans="1:12" s="103" customFormat="1" ht="12.75">
      <c r="A80" s="135">
        <f>IF(E66="","",SUM(E$57:E66)/10)</f>
        <v>163.08999999999997</v>
      </c>
      <c r="B80" s="135">
        <f>IF(F66="","",SUM(F$57:F66)/10)</f>
        <v>589.4</v>
      </c>
      <c r="C80" s="135">
        <f>IF(G66="","",SUM(G$57:G66)/10)</f>
        <v>22.104999999999997</v>
      </c>
      <c r="D80" s="121">
        <f>SUM(E$57:E66)</f>
        <v>1630.8999999999999</v>
      </c>
      <c r="E80" s="121">
        <f>SUM(F$57:F66)</f>
        <v>5894</v>
      </c>
      <c r="F80" s="121">
        <f>SUM(G$57:G66)</f>
        <v>221.04999999999998</v>
      </c>
      <c r="G80" s="121"/>
      <c r="H80" s="131"/>
      <c r="I80" s="131"/>
      <c r="J80" s="131"/>
      <c r="K80" s="131"/>
      <c r="L80" s="133"/>
    </row>
    <row r="81" spans="1:12" s="103" customFormat="1" ht="12.75">
      <c r="A81" s="135">
        <f>IF(E67="","",SUM(E$57:E67)/11)</f>
        <v>150.71818181818182</v>
      </c>
      <c r="B81" s="135">
        <f>IF(F67="","",SUM(F$57:F67)/11)</f>
        <v>541.9090909090909</v>
      </c>
      <c r="C81" s="135">
        <f>IF(G67="","",SUM(G$57:G67)/11)</f>
        <v>20.459090909090907</v>
      </c>
      <c r="D81" s="121">
        <f>SUM(E$57:E67)</f>
        <v>1657.8999999999999</v>
      </c>
      <c r="E81" s="121">
        <f>SUM(F$57:F67)</f>
        <v>5961</v>
      </c>
      <c r="F81" s="121">
        <f>SUM(G$57:G67)</f>
        <v>225.04999999999998</v>
      </c>
      <c r="G81" s="121"/>
      <c r="H81" s="131"/>
      <c r="I81" s="131"/>
      <c r="J81" s="131"/>
      <c r="K81" s="131"/>
      <c r="L81" s="133"/>
    </row>
    <row r="82" spans="1:12" s="103" customFormat="1" ht="12.75">
      <c r="A82" s="135">
        <f>IF(E68="","",SUM(E$57:E68)/12)</f>
        <v>144.11666666666665</v>
      </c>
      <c r="B82" s="135">
        <f>IF(F68="","",SUM(F$57:F68)/12)</f>
        <v>511.1666666666667</v>
      </c>
      <c r="C82" s="135">
        <f>IF(G68="","",SUM(G$57:G68)/12)</f>
        <v>18.754166666666666</v>
      </c>
      <c r="D82" s="121">
        <f>SUM(E$57:E68)</f>
        <v>1729.3999999999999</v>
      </c>
      <c r="E82" s="121">
        <f>SUM(F$57:F68)</f>
        <v>6134</v>
      </c>
      <c r="F82" s="121">
        <f>SUM(G$57:G68)</f>
        <v>225.04999999999998</v>
      </c>
      <c r="G82" s="121"/>
      <c r="H82" s="131"/>
      <c r="I82" s="131"/>
      <c r="J82" s="131"/>
      <c r="K82" s="131"/>
      <c r="L82" s="133"/>
    </row>
    <row r="83" spans="1:13" s="103" customFormat="1" ht="12.75">
      <c r="A83" s="135"/>
      <c r="B83" s="135"/>
      <c r="C83" s="136"/>
      <c r="D83" s="137"/>
      <c r="E83" s="121"/>
      <c r="F83" s="121"/>
      <c r="G83" s="121"/>
      <c r="H83" s="131"/>
      <c r="I83" s="131"/>
      <c r="J83" s="131"/>
      <c r="K83" s="131"/>
      <c r="L83" s="133"/>
      <c r="M83" s="137"/>
    </row>
    <row r="84" spans="1:13" s="103" customFormat="1" ht="12.75">
      <c r="A84" s="114"/>
      <c r="B84" s="104"/>
      <c r="D84" s="138"/>
      <c r="E84" s="120"/>
      <c r="F84" s="120"/>
      <c r="G84" s="120"/>
      <c r="H84" s="131"/>
      <c r="I84" s="131"/>
      <c r="J84" s="131"/>
      <c r="K84" s="131"/>
      <c r="L84" s="133"/>
      <c r="M84" s="137"/>
    </row>
    <row r="85" spans="2:12" s="103" customFormat="1" ht="12.75">
      <c r="B85" s="104"/>
      <c r="D85" s="138"/>
      <c r="E85" s="121"/>
      <c r="F85" s="121"/>
      <c r="G85" s="121"/>
      <c r="H85" s="131"/>
      <c r="I85" s="131"/>
      <c r="J85" s="131"/>
      <c r="K85" s="131"/>
      <c r="L85" s="133"/>
    </row>
    <row r="86" spans="2:12" s="103" customFormat="1" ht="12.75">
      <c r="B86" s="104"/>
      <c r="D86" s="138"/>
      <c r="E86" s="121"/>
      <c r="F86" s="121"/>
      <c r="G86" s="121"/>
      <c r="H86" s="131"/>
      <c r="I86" s="131"/>
      <c r="J86" s="131"/>
      <c r="K86" s="131"/>
      <c r="L86" s="133"/>
    </row>
    <row r="87" spans="2:12" s="103" customFormat="1" ht="12.75">
      <c r="B87" s="104"/>
      <c r="D87" s="138"/>
      <c r="E87" s="121"/>
      <c r="F87" s="121"/>
      <c r="G87" s="121"/>
      <c r="H87" s="131"/>
      <c r="I87" s="131"/>
      <c r="J87" s="131"/>
      <c r="K87" s="131"/>
      <c r="L87" s="133"/>
    </row>
    <row r="88" spans="2:12" s="103" customFormat="1" ht="12.75">
      <c r="B88" s="104"/>
      <c r="D88" s="138"/>
      <c r="E88" s="121"/>
      <c r="F88" s="121"/>
      <c r="G88" s="121"/>
      <c r="H88" s="131"/>
      <c r="I88" s="131"/>
      <c r="J88" s="131"/>
      <c r="K88" s="131"/>
      <c r="L88" s="133"/>
    </row>
    <row r="89" spans="2:12" s="103" customFormat="1" ht="12.75">
      <c r="B89" s="104"/>
      <c r="D89" s="138"/>
      <c r="E89" s="121"/>
      <c r="F89" s="121"/>
      <c r="G89" s="121"/>
      <c r="H89" s="131"/>
      <c r="I89" s="131"/>
      <c r="J89" s="131"/>
      <c r="K89" s="131"/>
      <c r="L89" s="133"/>
    </row>
    <row r="90" spans="5:7" ht="12.75">
      <c r="E90" s="123"/>
      <c r="F90" s="123"/>
      <c r="G90" s="123"/>
    </row>
    <row r="91" spans="5:7" ht="12.75">
      <c r="E91" s="123"/>
      <c r="F91" s="123"/>
      <c r="G91" s="123"/>
    </row>
    <row r="92" spans="5:7" ht="12.75">
      <c r="E92" s="123"/>
      <c r="F92" s="123"/>
      <c r="G92" s="123"/>
    </row>
    <row r="93" spans="5:7" ht="12.75">
      <c r="E93" s="123"/>
      <c r="F93" s="123"/>
      <c r="G93" s="123"/>
    </row>
    <row r="94" spans="5:7" ht="12.75">
      <c r="E94" s="123"/>
      <c r="F94" s="123"/>
      <c r="G94" s="123"/>
    </row>
    <row r="95" spans="5:7" ht="12.75">
      <c r="E95" s="123"/>
      <c r="F95" s="123"/>
      <c r="G95" s="123"/>
    </row>
    <row r="96" spans="5:7" ht="12.75">
      <c r="E96" s="123"/>
      <c r="F96" s="123"/>
      <c r="G96" s="123"/>
    </row>
  </sheetData>
  <mergeCells count="19">
    <mergeCell ref="A1:D2"/>
    <mergeCell ref="E1:G1"/>
    <mergeCell ref="H1:K1"/>
    <mergeCell ref="L1:L2"/>
    <mergeCell ref="A70:D70"/>
    <mergeCell ref="A63:D63"/>
    <mergeCell ref="A64:D64"/>
    <mergeCell ref="A65:D65"/>
    <mergeCell ref="A66:D66"/>
    <mergeCell ref="A56:D56"/>
    <mergeCell ref="A69:D69"/>
    <mergeCell ref="A57:D57"/>
    <mergeCell ref="A58:D58"/>
    <mergeCell ref="A61:D61"/>
    <mergeCell ref="A62:D62"/>
    <mergeCell ref="A59:D59"/>
    <mergeCell ref="A60:D60"/>
    <mergeCell ref="A67:D67"/>
    <mergeCell ref="A68:D68"/>
  </mergeCells>
  <printOptions/>
  <pageMargins left="0.75" right="0.75" top="1" bottom="1" header="0.4921259845" footer="0.4921259845"/>
  <pageSetup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9"/>
  <sheetViews>
    <sheetView showZeros="0" tabSelected="1" zoomScale="78" zoomScaleNormal="78" workbookViewId="0" topLeftCell="A1">
      <pane xSplit="3" ySplit="3" topLeftCell="D32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V361" sqref="V361"/>
    </sheetView>
  </sheetViews>
  <sheetFormatPr defaultColWidth="11.421875" defaultRowHeight="12.75"/>
  <cols>
    <col min="1" max="1" width="0.71875" style="18" customWidth="1"/>
    <col min="2" max="2" width="3.57421875" style="18" customWidth="1"/>
    <col min="3" max="3" width="11.7109375" style="19" bestFit="1" customWidth="1"/>
    <col min="4" max="4" width="3.7109375" style="66" bestFit="1" customWidth="1"/>
    <col min="5" max="5" width="3.7109375" style="161" customWidth="1"/>
    <col min="6" max="6" width="7.421875" style="66" bestFit="1" customWidth="1"/>
    <col min="7" max="7" width="6.00390625" style="66" customWidth="1"/>
    <col min="8" max="8" width="6.421875" style="66" customWidth="1"/>
    <col min="9" max="9" width="6.28125" style="66" customWidth="1"/>
    <col min="10" max="10" width="6.00390625" style="66" customWidth="1"/>
    <col min="11" max="11" width="3.28125" style="66" customWidth="1"/>
    <col min="12" max="12" width="3.8515625" style="66" bestFit="1" customWidth="1"/>
    <col min="13" max="13" width="5.421875" style="66" bestFit="1" customWidth="1"/>
    <col min="14" max="14" width="6.140625" style="66" customWidth="1"/>
    <col min="15" max="15" width="5.57421875" style="66" bestFit="1" customWidth="1"/>
    <col min="16" max="16" width="3.8515625" style="66" bestFit="1" customWidth="1"/>
    <col min="17" max="18" width="3.8515625" style="66" customWidth="1"/>
    <col min="19" max="19" width="4.00390625" style="66" customWidth="1"/>
    <col min="20" max="21" width="3.7109375" style="66" customWidth="1"/>
    <col min="22" max="22" width="3.8515625" style="66" bestFit="1" customWidth="1"/>
    <col min="23" max="23" width="7.8515625" style="91" bestFit="1" customWidth="1"/>
    <col min="24" max="24" width="9.7109375" style="142" bestFit="1" customWidth="1"/>
    <col min="25" max="25" width="8.7109375" style="143" bestFit="1" customWidth="1"/>
    <col min="26" max="26" width="7.00390625" style="92" bestFit="1" customWidth="1"/>
    <col min="27" max="27" width="5.8515625" style="92" bestFit="1" customWidth="1"/>
    <col min="28" max="28" width="10.00390625" style="142" bestFit="1" customWidth="1"/>
    <col min="29" max="29" width="5.7109375" style="92" bestFit="1" customWidth="1"/>
    <col min="30" max="30" width="8.7109375" style="143" bestFit="1" customWidth="1"/>
    <col min="31" max="31" width="9.140625" style="142" bestFit="1" customWidth="1"/>
    <col min="32" max="32" width="4.140625" style="66" bestFit="1" customWidth="1"/>
    <col min="33" max="35" width="4.8515625" style="66" bestFit="1" customWidth="1"/>
    <col min="36" max="37" width="4.7109375" style="66" customWidth="1"/>
    <col min="38" max="38" width="4.7109375" style="207" customWidth="1"/>
    <col min="39" max="39" width="4.57421875" style="93" customWidth="1"/>
    <col min="40" max="16384" width="11.421875" style="73" customWidth="1"/>
  </cols>
  <sheetData>
    <row r="1" spans="6:38" ht="13.5" customHeight="1" thickBot="1">
      <c r="F1" s="261" t="s">
        <v>469</v>
      </c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3"/>
      <c r="AA1" s="264" t="s">
        <v>470</v>
      </c>
      <c r="AB1" s="264"/>
      <c r="AC1" s="264"/>
      <c r="AD1" s="266" t="s">
        <v>458</v>
      </c>
      <c r="AE1" s="266"/>
      <c r="AF1" s="285" t="s">
        <v>447</v>
      </c>
      <c r="AG1" s="285"/>
      <c r="AH1" s="285"/>
      <c r="AI1" s="285"/>
      <c r="AJ1" s="285"/>
      <c r="AK1" s="285"/>
      <c r="AL1" s="202"/>
    </row>
    <row r="2" spans="3:39" ht="13.5" customHeight="1" thickBot="1">
      <c r="C2" s="139"/>
      <c r="E2" s="162"/>
      <c r="F2" s="67" t="s">
        <v>441</v>
      </c>
      <c r="G2" s="68"/>
      <c r="H2" s="68"/>
      <c r="I2" s="68"/>
      <c r="J2" s="68"/>
      <c r="K2" s="68"/>
      <c r="L2" s="69"/>
      <c r="M2" s="268" t="s">
        <v>11</v>
      </c>
      <c r="N2" s="276" t="s">
        <v>442</v>
      </c>
      <c r="O2" s="278" t="s">
        <v>443</v>
      </c>
      <c r="P2" s="283" t="s">
        <v>444</v>
      </c>
      <c r="Q2" s="190" t="s">
        <v>446</v>
      </c>
      <c r="R2" s="191"/>
      <c r="S2" s="191"/>
      <c r="T2" s="191"/>
      <c r="U2" s="191"/>
      <c r="V2" s="191"/>
      <c r="W2" s="280" t="s">
        <v>490</v>
      </c>
      <c r="X2" s="281"/>
      <c r="Y2" s="281"/>
      <c r="Z2" s="282"/>
      <c r="AA2" s="265"/>
      <c r="AB2" s="265"/>
      <c r="AC2" s="265"/>
      <c r="AD2" s="267"/>
      <c r="AE2" s="267"/>
      <c r="AF2" s="285"/>
      <c r="AG2" s="285"/>
      <c r="AH2" s="285"/>
      <c r="AI2" s="285"/>
      <c r="AJ2" s="285"/>
      <c r="AK2" s="285"/>
      <c r="AL2" s="202"/>
      <c r="AM2" s="73"/>
    </row>
    <row r="3" spans="1:39" ht="12" customHeight="1" thickBot="1">
      <c r="A3" s="20"/>
      <c r="B3" s="20"/>
      <c r="C3" s="21"/>
      <c r="D3" s="74"/>
      <c r="E3" s="141" t="s">
        <v>487</v>
      </c>
      <c r="F3" s="75" t="s">
        <v>482</v>
      </c>
      <c r="G3" s="76" t="s">
        <v>483</v>
      </c>
      <c r="H3" s="76" t="s">
        <v>448</v>
      </c>
      <c r="I3" s="76" t="s">
        <v>449</v>
      </c>
      <c r="J3" s="76" t="s">
        <v>450</v>
      </c>
      <c r="K3" s="76" t="s">
        <v>451</v>
      </c>
      <c r="L3" s="77" t="s">
        <v>452</v>
      </c>
      <c r="M3" s="269"/>
      <c r="N3" s="277"/>
      <c r="O3" s="279"/>
      <c r="P3" s="284"/>
      <c r="Q3" s="78" t="s">
        <v>95</v>
      </c>
      <c r="R3" s="79" t="s">
        <v>96</v>
      </c>
      <c r="S3" s="79" t="s">
        <v>97</v>
      </c>
      <c r="T3" s="79" t="s">
        <v>98</v>
      </c>
      <c r="U3" s="79" t="s">
        <v>99</v>
      </c>
      <c r="V3" s="79" t="s">
        <v>100</v>
      </c>
      <c r="W3" s="186" t="s">
        <v>471</v>
      </c>
      <c r="X3" s="144" t="s">
        <v>488</v>
      </c>
      <c r="Y3" s="145" t="s">
        <v>481</v>
      </c>
      <c r="Z3" s="146" t="s">
        <v>472</v>
      </c>
      <c r="AA3" s="147" t="s">
        <v>471</v>
      </c>
      <c r="AB3" s="148" t="s">
        <v>488</v>
      </c>
      <c r="AC3" s="149" t="s">
        <v>481</v>
      </c>
      <c r="AD3" s="150" t="s">
        <v>471</v>
      </c>
      <c r="AE3" s="151" t="s">
        <v>488</v>
      </c>
      <c r="AF3" s="179" t="s">
        <v>453</v>
      </c>
      <c r="AG3" s="180" t="s">
        <v>457</v>
      </c>
      <c r="AH3" s="180" t="s">
        <v>454</v>
      </c>
      <c r="AI3" s="199" t="s">
        <v>486</v>
      </c>
      <c r="AJ3" s="220" t="s">
        <v>496</v>
      </c>
      <c r="AK3" s="221" t="s">
        <v>497</v>
      </c>
      <c r="AL3" s="219" t="s">
        <v>493</v>
      </c>
      <c r="AM3" s="73"/>
    </row>
    <row r="4" spans="1:39" s="33" customFormat="1" ht="9" customHeight="1">
      <c r="A4" s="22" t="s">
        <v>12</v>
      </c>
      <c r="B4" s="23" t="s">
        <v>10</v>
      </c>
      <c r="C4" s="24">
        <v>39811</v>
      </c>
      <c r="D4" s="25" t="s">
        <v>95</v>
      </c>
      <c r="E4" s="163">
        <v>1</v>
      </c>
      <c r="F4" s="26"/>
      <c r="G4" s="27"/>
      <c r="H4" s="27"/>
      <c r="I4" s="27"/>
      <c r="J4" s="27"/>
      <c r="K4" s="27"/>
      <c r="L4" s="28"/>
      <c r="M4" s="169"/>
      <c r="N4" s="192"/>
      <c r="O4" s="29"/>
      <c r="P4" s="30"/>
      <c r="Q4" s="31"/>
      <c r="R4" s="32"/>
      <c r="S4" s="32"/>
      <c r="T4" s="32"/>
      <c r="U4" s="32"/>
      <c r="V4" s="32"/>
      <c r="W4" s="189">
        <f>SUM(F4:V4)</f>
        <v>0</v>
      </c>
      <c r="X4" s="183"/>
      <c r="Y4" s="80">
        <f aca="true" t="shared" si="0" ref="Y4:Y35">IF(X4&lt;&gt;"",(W4/X4)/24,"")</f>
      </c>
      <c r="Z4" s="81">
        <f aca="true" t="shared" si="1" ref="Z4:Z35">IF(X4&lt;&gt;"",X4/W4,"")</f>
      </c>
      <c r="AA4" s="83">
        <v>50</v>
      </c>
      <c r="AB4" s="96">
        <v>0.08333333333333333</v>
      </c>
      <c r="AC4" s="82">
        <f aca="true" t="shared" si="2" ref="AC4:AC67">IF(AB4&lt;&gt;"",(AA4/AB4)/24,"")</f>
        <v>25</v>
      </c>
      <c r="AD4" s="152"/>
      <c r="AE4" s="153"/>
      <c r="AF4" s="172"/>
      <c r="AG4" s="173"/>
      <c r="AH4" s="173"/>
      <c r="AI4" s="173"/>
      <c r="AJ4" s="216"/>
      <c r="AK4" s="181"/>
      <c r="AL4" s="203"/>
      <c r="AM4" s="25" t="s">
        <v>95</v>
      </c>
    </row>
    <row r="5" spans="1:38" s="33" customFormat="1" ht="9" customHeight="1">
      <c r="A5" s="34" t="s">
        <v>14</v>
      </c>
      <c r="B5" s="35" t="s">
        <v>13</v>
      </c>
      <c r="C5" s="24">
        <f>C4+1</f>
        <v>39812</v>
      </c>
      <c r="E5" s="163"/>
      <c r="F5" s="36"/>
      <c r="G5" s="37"/>
      <c r="H5" s="37"/>
      <c r="I5" s="37"/>
      <c r="J5" s="37"/>
      <c r="K5" s="37"/>
      <c r="L5" s="38"/>
      <c r="M5" s="170"/>
      <c r="N5" s="193"/>
      <c r="O5" s="39"/>
      <c r="P5" s="40"/>
      <c r="Q5" s="41"/>
      <c r="R5" s="42"/>
      <c r="S5" s="42"/>
      <c r="T5" s="42"/>
      <c r="U5" s="42"/>
      <c r="V5" s="42"/>
      <c r="W5" s="189">
        <f aca="true" t="shared" si="3" ref="W5:W68">SUM(F5:V5)</f>
        <v>0</v>
      </c>
      <c r="X5" s="183"/>
      <c r="Y5" s="80">
        <f t="shared" si="0"/>
      </c>
      <c r="Z5" s="81">
        <f t="shared" si="1"/>
      </c>
      <c r="AA5" s="83"/>
      <c r="AB5" s="96"/>
      <c r="AC5" s="82">
        <f t="shared" si="2"/>
      </c>
      <c r="AD5" s="84"/>
      <c r="AE5" s="99"/>
      <c r="AF5" s="172"/>
      <c r="AG5" s="173"/>
      <c r="AH5" s="173"/>
      <c r="AI5" s="173"/>
      <c r="AJ5" s="216"/>
      <c r="AK5" s="181"/>
      <c r="AL5" s="203"/>
    </row>
    <row r="6" spans="1:38" s="33" customFormat="1" ht="9" customHeight="1">
      <c r="A6" s="34" t="s">
        <v>16</v>
      </c>
      <c r="B6" s="35" t="s">
        <v>15</v>
      </c>
      <c r="C6" s="24">
        <f aca="true" t="shared" si="4" ref="C6:C69">C5+1</f>
        <v>39813</v>
      </c>
      <c r="E6" s="163"/>
      <c r="F6" s="36"/>
      <c r="G6" s="37"/>
      <c r="H6" s="37"/>
      <c r="I6" s="37"/>
      <c r="J6" s="37"/>
      <c r="K6" s="37"/>
      <c r="L6" s="38"/>
      <c r="M6" s="170"/>
      <c r="N6" s="193"/>
      <c r="O6" s="39"/>
      <c r="P6" s="40"/>
      <c r="Q6" s="41"/>
      <c r="R6" s="42"/>
      <c r="S6" s="42"/>
      <c r="T6" s="42"/>
      <c r="U6" s="42"/>
      <c r="V6" s="42"/>
      <c r="W6" s="189">
        <f t="shared" si="3"/>
        <v>0</v>
      </c>
      <c r="X6" s="183"/>
      <c r="Y6" s="80">
        <f t="shared" si="0"/>
      </c>
      <c r="Z6" s="81">
        <f t="shared" si="1"/>
      </c>
      <c r="AA6" s="83"/>
      <c r="AB6" s="96"/>
      <c r="AC6" s="82">
        <f t="shared" si="2"/>
      </c>
      <c r="AD6" s="84"/>
      <c r="AE6" s="99"/>
      <c r="AF6" s="172"/>
      <c r="AG6" s="173"/>
      <c r="AH6" s="173"/>
      <c r="AI6" s="173"/>
      <c r="AJ6" s="216"/>
      <c r="AK6" s="181"/>
      <c r="AL6" s="203"/>
    </row>
    <row r="7" spans="1:38" s="33" customFormat="1" ht="9" customHeight="1">
      <c r="A7" s="34" t="s">
        <v>18</v>
      </c>
      <c r="B7" s="35" t="s">
        <v>17</v>
      </c>
      <c r="C7" s="24">
        <f t="shared" si="4"/>
        <v>39814</v>
      </c>
      <c r="E7" s="163">
        <v>1</v>
      </c>
      <c r="F7" s="36"/>
      <c r="G7" s="37"/>
      <c r="H7" s="37"/>
      <c r="I7" s="37"/>
      <c r="J7" s="37"/>
      <c r="K7" s="37"/>
      <c r="L7" s="38"/>
      <c r="M7" s="170"/>
      <c r="N7" s="193"/>
      <c r="O7" s="39">
        <v>16</v>
      </c>
      <c r="P7" s="40"/>
      <c r="Q7" s="41"/>
      <c r="R7" s="42"/>
      <c r="S7" s="42"/>
      <c r="T7" s="42"/>
      <c r="U7" s="42"/>
      <c r="V7" s="42"/>
      <c r="W7" s="189">
        <f>SUM(F7:V7)</f>
        <v>16</v>
      </c>
      <c r="X7" s="183">
        <v>0.05555555555555555</v>
      </c>
      <c r="Y7" s="80">
        <f t="shared" si="0"/>
        <v>12</v>
      </c>
      <c r="Z7" s="81">
        <f t="shared" si="1"/>
        <v>0.003472222222222222</v>
      </c>
      <c r="AA7" s="83"/>
      <c r="AB7" s="96"/>
      <c r="AC7" s="82">
        <f t="shared" si="2"/>
      </c>
      <c r="AD7" s="84"/>
      <c r="AE7" s="99"/>
      <c r="AF7" s="172"/>
      <c r="AG7" s="173"/>
      <c r="AH7" s="173"/>
      <c r="AI7" s="173"/>
      <c r="AJ7" s="216"/>
      <c r="AK7" s="181"/>
      <c r="AL7" s="203"/>
    </row>
    <row r="8" spans="1:38" s="33" customFormat="1" ht="9" customHeight="1">
      <c r="A8" s="34" t="s">
        <v>20</v>
      </c>
      <c r="B8" s="35" t="s">
        <v>19</v>
      </c>
      <c r="C8" s="24">
        <f t="shared" si="4"/>
        <v>39815</v>
      </c>
      <c r="E8" s="163"/>
      <c r="F8" s="36"/>
      <c r="G8" s="37"/>
      <c r="H8" s="37"/>
      <c r="I8" s="37"/>
      <c r="J8" s="37"/>
      <c r="K8" s="37"/>
      <c r="L8" s="38"/>
      <c r="M8" s="170"/>
      <c r="N8" s="193"/>
      <c r="O8" s="39"/>
      <c r="P8" s="40"/>
      <c r="Q8" s="41"/>
      <c r="R8" s="42"/>
      <c r="S8" s="42"/>
      <c r="T8" s="42"/>
      <c r="U8" s="42"/>
      <c r="V8" s="42"/>
      <c r="W8" s="189">
        <f>SUM(F8:V8)</f>
        <v>0</v>
      </c>
      <c r="X8" s="183"/>
      <c r="Y8" s="80">
        <f t="shared" si="0"/>
      </c>
      <c r="Z8" s="81">
        <f t="shared" si="1"/>
      </c>
      <c r="AA8" s="83"/>
      <c r="AB8" s="96"/>
      <c r="AC8" s="82">
        <f t="shared" si="2"/>
      </c>
      <c r="AD8" s="84"/>
      <c r="AE8" s="99"/>
      <c r="AF8" s="172"/>
      <c r="AG8" s="173"/>
      <c r="AH8" s="173"/>
      <c r="AI8" s="173"/>
      <c r="AJ8" s="216"/>
      <c r="AK8" s="181"/>
      <c r="AL8" s="203"/>
    </row>
    <row r="9" spans="1:38" s="33" customFormat="1" ht="9" customHeight="1">
      <c r="A9" s="34" t="s">
        <v>22</v>
      </c>
      <c r="B9" s="35" t="s">
        <v>21</v>
      </c>
      <c r="C9" s="24">
        <f t="shared" si="4"/>
        <v>39816</v>
      </c>
      <c r="E9" s="163"/>
      <c r="F9" s="36"/>
      <c r="G9" s="37"/>
      <c r="H9" s="37"/>
      <c r="I9" s="37"/>
      <c r="J9" s="37"/>
      <c r="K9" s="37"/>
      <c r="L9" s="38"/>
      <c r="M9" s="170"/>
      <c r="N9" s="193"/>
      <c r="O9" s="39"/>
      <c r="P9" s="40"/>
      <c r="Q9" s="41"/>
      <c r="R9" s="42"/>
      <c r="S9" s="42"/>
      <c r="T9" s="42"/>
      <c r="U9" s="42"/>
      <c r="V9" s="42"/>
      <c r="W9" s="189">
        <f t="shared" si="3"/>
        <v>0</v>
      </c>
      <c r="X9" s="183"/>
      <c r="Y9" s="80">
        <f t="shared" si="0"/>
      </c>
      <c r="Z9" s="81">
        <f t="shared" si="1"/>
      </c>
      <c r="AA9" s="83"/>
      <c r="AB9" s="96"/>
      <c r="AC9" s="82">
        <f t="shared" si="2"/>
      </c>
      <c r="AD9" s="84"/>
      <c r="AE9" s="99"/>
      <c r="AF9" s="172"/>
      <c r="AG9" s="173"/>
      <c r="AH9" s="173"/>
      <c r="AI9" s="173"/>
      <c r="AJ9" s="216"/>
      <c r="AK9" s="181"/>
      <c r="AL9" s="203"/>
    </row>
    <row r="10" spans="1:39" s="33" customFormat="1" ht="9" customHeight="1">
      <c r="A10" s="34" t="s">
        <v>24</v>
      </c>
      <c r="B10" s="35" t="s">
        <v>23</v>
      </c>
      <c r="C10" s="24">
        <f t="shared" si="4"/>
        <v>39817</v>
      </c>
      <c r="D10" s="43"/>
      <c r="E10" s="164">
        <v>1</v>
      </c>
      <c r="F10" s="44"/>
      <c r="G10" s="45"/>
      <c r="H10" s="45"/>
      <c r="I10" s="45"/>
      <c r="J10" s="45"/>
      <c r="K10" s="45"/>
      <c r="L10" s="46"/>
      <c r="M10" s="171"/>
      <c r="N10" s="194"/>
      <c r="O10" s="47"/>
      <c r="P10" s="48"/>
      <c r="Q10" s="49"/>
      <c r="R10" s="50"/>
      <c r="S10" s="50"/>
      <c r="T10" s="50"/>
      <c r="U10" s="50"/>
      <c r="V10" s="50"/>
      <c r="W10" s="189">
        <f t="shared" si="3"/>
        <v>0</v>
      </c>
      <c r="X10" s="184"/>
      <c r="Y10" s="80">
        <f t="shared" si="0"/>
      </c>
      <c r="Z10" s="81">
        <f t="shared" si="1"/>
      </c>
      <c r="AA10" s="85">
        <v>85</v>
      </c>
      <c r="AB10" s="97">
        <v>0.13194444444444445</v>
      </c>
      <c r="AC10" s="82">
        <f t="shared" si="2"/>
        <v>26.842105263157894</v>
      </c>
      <c r="AD10" s="86"/>
      <c r="AE10" s="100"/>
      <c r="AF10" s="174"/>
      <c r="AG10" s="175"/>
      <c r="AH10" s="175"/>
      <c r="AI10" s="175"/>
      <c r="AJ10" s="217"/>
      <c r="AK10" s="182"/>
      <c r="AL10" s="204"/>
      <c r="AM10" s="43"/>
    </row>
    <row r="11" spans="1:39" s="33" customFormat="1" ht="9" customHeight="1">
      <c r="A11" s="34" t="s">
        <v>25</v>
      </c>
      <c r="B11" s="35" t="s">
        <v>10</v>
      </c>
      <c r="C11" s="24">
        <f t="shared" si="4"/>
        <v>39818</v>
      </c>
      <c r="D11" s="25" t="s">
        <v>96</v>
      </c>
      <c r="E11" s="163">
        <v>2</v>
      </c>
      <c r="F11" s="36"/>
      <c r="G11" s="37"/>
      <c r="H11" s="37"/>
      <c r="I11" s="37"/>
      <c r="J11" s="37"/>
      <c r="K11" s="37"/>
      <c r="L11" s="38"/>
      <c r="M11" s="170"/>
      <c r="N11" s="193"/>
      <c r="O11" s="39"/>
      <c r="P11" s="40"/>
      <c r="Q11" s="41"/>
      <c r="R11" s="42"/>
      <c r="S11" s="42"/>
      <c r="T11" s="42"/>
      <c r="U11" s="42"/>
      <c r="V11" s="42"/>
      <c r="W11" s="189">
        <f t="shared" si="3"/>
        <v>0</v>
      </c>
      <c r="X11" s="183"/>
      <c r="Y11" s="80">
        <f t="shared" si="0"/>
      </c>
      <c r="Z11" s="81">
        <f t="shared" si="1"/>
      </c>
      <c r="AA11" s="83"/>
      <c r="AB11" s="96"/>
      <c r="AC11" s="82">
        <f t="shared" si="2"/>
      </c>
      <c r="AD11" s="84">
        <v>2</v>
      </c>
      <c r="AE11" s="99">
        <v>0.03125</v>
      </c>
      <c r="AF11" s="172"/>
      <c r="AG11" s="173"/>
      <c r="AH11" s="173"/>
      <c r="AI11" s="173"/>
      <c r="AJ11" s="216"/>
      <c r="AK11" s="181"/>
      <c r="AL11" s="203">
        <v>0.027777777777777776</v>
      </c>
      <c r="AM11" s="25" t="s">
        <v>96</v>
      </c>
    </row>
    <row r="12" spans="1:38" s="33" customFormat="1" ht="9" customHeight="1">
      <c r="A12" s="34" t="s">
        <v>26</v>
      </c>
      <c r="B12" s="35" t="s">
        <v>13</v>
      </c>
      <c r="C12" s="24">
        <f t="shared" si="4"/>
        <v>39819</v>
      </c>
      <c r="E12" s="163">
        <v>2</v>
      </c>
      <c r="F12" s="36">
        <v>10</v>
      </c>
      <c r="G12" s="37">
        <v>4</v>
      </c>
      <c r="H12" s="37">
        <v>1.5</v>
      </c>
      <c r="I12" s="37"/>
      <c r="J12" s="37"/>
      <c r="K12" s="37"/>
      <c r="L12" s="38"/>
      <c r="M12" s="170">
        <v>0.4</v>
      </c>
      <c r="N12" s="193">
        <v>3.3</v>
      </c>
      <c r="O12" s="39"/>
      <c r="P12" s="40"/>
      <c r="Q12" s="41"/>
      <c r="R12" s="42"/>
      <c r="S12" s="42"/>
      <c r="T12" s="42"/>
      <c r="U12" s="42"/>
      <c r="V12" s="42"/>
      <c r="W12" s="189">
        <f t="shared" si="3"/>
        <v>19.2</v>
      </c>
      <c r="X12" s="183">
        <v>0.0625</v>
      </c>
      <c r="Y12" s="80">
        <f t="shared" si="0"/>
        <v>12.799999999999999</v>
      </c>
      <c r="Z12" s="81">
        <f t="shared" si="1"/>
        <v>0.0032552083333333335</v>
      </c>
      <c r="AA12" s="83"/>
      <c r="AB12" s="96"/>
      <c r="AC12" s="82">
        <f t="shared" si="2"/>
      </c>
      <c r="AD12" s="84">
        <v>2</v>
      </c>
      <c r="AE12" s="99">
        <v>0.03125</v>
      </c>
      <c r="AF12" s="172"/>
      <c r="AG12" s="173"/>
      <c r="AH12" s="173"/>
      <c r="AI12" s="173"/>
      <c r="AJ12" s="216"/>
      <c r="AK12" s="181"/>
      <c r="AL12" s="203"/>
    </row>
    <row r="13" spans="1:38" s="33" customFormat="1" ht="9" customHeight="1">
      <c r="A13" s="34" t="s">
        <v>27</v>
      </c>
      <c r="B13" s="35" t="s">
        <v>15</v>
      </c>
      <c r="C13" s="24">
        <f t="shared" si="4"/>
        <v>39820</v>
      </c>
      <c r="E13" s="163">
        <v>2</v>
      </c>
      <c r="F13" s="36"/>
      <c r="G13" s="37"/>
      <c r="H13" s="37"/>
      <c r="I13" s="37">
        <v>12</v>
      </c>
      <c r="J13" s="37"/>
      <c r="K13" s="37"/>
      <c r="L13" s="38"/>
      <c r="M13" s="170"/>
      <c r="N13" s="193"/>
      <c r="O13" s="39"/>
      <c r="P13" s="40"/>
      <c r="Q13" s="41"/>
      <c r="R13" s="42"/>
      <c r="S13" s="42"/>
      <c r="T13" s="42"/>
      <c r="U13" s="42"/>
      <c r="V13" s="42"/>
      <c r="W13" s="189">
        <f t="shared" si="3"/>
        <v>12</v>
      </c>
      <c r="X13" s="183">
        <v>0.03819444444444444</v>
      </c>
      <c r="Y13" s="80">
        <f t="shared" si="0"/>
        <v>13.090909090909092</v>
      </c>
      <c r="Z13" s="81">
        <f t="shared" si="1"/>
        <v>0.00318287037037037</v>
      </c>
      <c r="AA13" s="83"/>
      <c r="AB13" s="96"/>
      <c r="AC13" s="82">
        <f t="shared" si="2"/>
      </c>
      <c r="AD13" s="84"/>
      <c r="AE13" s="99"/>
      <c r="AF13" s="172"/>
      <c r="AG13" s="173"/>
      <c r="AH13" s="173"/>
      <c r="AI13" s="173"/>
      <c r="AJ13" s="216"/>
      <c r="AK13" s="181"/>
      <c r="AL13" s="203">
        <v>0.027777777777777776</v>
      </c>
    </row>
    <row r="14" spans="1:38" s="33" customFormat="1" ht="9" customHeight="1">
      <c r="A14" s="34" t="s">
        <v>28</v>
      </c>
      <c r="B14" s="35" t="s">
        <v>17</v>
      </c>
      <c r="C14" s="24">
        <f t="shared" si="4"/>
        <v>39821</v>
      </c>
      <c r="E14" s="163">
        <v>2</v>
      </c>
      <c r="F14" s="36">
        <v>7</v>
      </c>
      <c r="G14" s="37">
        <v>3.2</v>
      </c>
      <c r="H14" s="37"/>
      <c r="I14" s="37"/>
      <c r="J14" s="37"/>
      <c r="K14" s="37"/>
      <c r="L14" s="38"/>
      <c r="M14" s="170"/>
      <c r="N14" s="193"/>
      <c r="O14" s="39">
        <v>5.6</v>
      </c>
      <c r="P14" s="40"/>
      <c r="Q14" s="41"/>
      <c r="R14" s="42"/>
      <c r="S14" s="42"/>
      <c r="T14" s="42"/>
      <c r="U14" s="42"/>
      <c r="V14" s="42"/>
      <c r="W14" s="189">
        <f t="shared" si="3"/>
        <v>15.799999999999999</v>
      </c>
      <c r="X14" s="183">
        <v>0.05347222222222222</v>
      </c>
      <c r="Y14" s="80">
        <f t="shared" si="0"/>
        <v>12.311688311688313</v>
      </c>
      <c r="Z14" s="81">
        <f t="shared" si="1"/>
        <v>0.0033843178621659636</v>
      </c>
      <c r="AA14" s="83"/>
      <c r="AB14" s="96"/>
      <c r="AC14" s="82">
        <f t="shared" si="2"/>
      </c>
      <c r="AD14" s="84">
        <v>1.8</v>
      </c>
      <c r="AE14" s="99">
        <v>0.03125</v>
      </c>
      <c r="AF14" s="172"/>
      <c r="AG14" s="173"/>
      <c r="AH14" s="173"/>
      <c r="AI14" s="173"/>
      <c r="AJ14" s="216"/>
      <c r="AK14" s="181"/>
      <c r="AL14" s="203"/>
    </row>
    <row r="15" spans="1:38" s="33" customFormat="1" ht="9" customHeight="1">
      <c r="A15" s="34" t="s">
        <v>29</v>
      </c>
      <c r="B15" s="35" t="s">
        <v>19</v>
      </c>
      <c r="C15" s="24">
        <f t="shared" si="4"/>
        <v>39822</v>
      </c>
      <c r="E15" s="163">
        <v>1</v>
      </c>
      <c r="F15" s="36">
        <v>6</v>
      </c>
      <c r="G15" s="37">
        <v>1</v>
      </c>
      <c r="H15" s="37"/>
      <c r="I15" s="37"/>
      <c r="J15" s="37"/>
      <c r="K15" s="37"/>
      <c r="L15" s="38"/>
      <c r="M15" s="170">
        <v>0.8</v>
      </c>
      <c r="N15" s="193"/>
      <c r="O15" s="39"/>
      <c r="P15" s="40"/>
      <c r="Q15" s="41"/>
      <c r="R15" s="42"/>
      <c r="S15" s="42"/>
      <c r="T15" s="42"/>
      <c r="U15" s="42"/>
      <c r="V15" s="42"/>
      <c r="W15" s="189">
        <f t="shared" si="3"/>
        <v>7.8</v>
      </c>
      <c r="X15" s="183">
        <v>0.027777777777777776</v>
      </c>
      <c r="Y15" s="80">
        <f t="shared" si="0"/>
        <v>11.700000000000001</v>
      </c>
      <c r="Z15" s="81">
        <f t="shared" si="1"/>
        <v>0.0035612535612535613</v>
      </c>
      <c r="AA15" s="83"/>
      <c r="AB15" s="96"/>
      <c r="AC15" s="82">
        <f t="shared" si="2"/>
      </c>
      <c r="AD15" s="84"/>
      <c r="AE15" s="99"/>
      <c r="AF15" s="172"/>
      <c r="AG15" s="173"/>
      <c r="AH15" s="173"/>
      <c r="AI15" s="173"/>
      <c r="AJ15" s="216"/>
      <c r="AK15" s="181"/>
      <c r="AL15" s="203"/>
    </row>
    <row r="16" spans="1:38" s="33" customFormat="1" ht="9" customHeight="1">
      <c r="A16" s="34" t="s">
        <v>30</v>
      </c>
      <c r="B16" s="35" t="s">
        <v>21</v>
      </c>
      <c r="C16" s="24">
        <f t="shared" si="4"/>
        <v>39823</v>
      </c>
      <c r="E16" s="163"/>
      <c r="F16" s="36"/>
      <c r="G16" s="37"/>
      <c r="H16" s="37"/>
      <c r="I16" s="37"/>
      <c r="J16" s="37"/>
      <c r="K16" s="37"/>
      <c r="L16" s="38"/>
      <c r="M16" s="170"/>
      <c r="N16" s="193"/>
      <c r="O16" s="39"/>
      <c r="P16" s="40"/>
      <c r="Q16" s="41"/>
      <c r="R16" s="42"/>
      <c r="S16" s="42"/>
      <c r="T16" s="42"/>
      <c r="U16" s="42"/>
      <c r="V16" s="42"/>
      <c r="W16" s="189">
        <f t="shared" si="3"/>
        <v>0</v>
      </c>
      <c r="X16" s="183"/>
      <c r="Y16" s="80">
        <f t="shared" si="0"/>
      </c>
      <c r="Z16" s="81">
        <f t="shared" si="1"/>
      </c>
      <c r="AA16" s="83"/>
      <c r="AB16" s="96"/>
      <c r="AC16" s="82">
        <f t="shared" si="2"/>
      </c>
      <c r="AD16" s="84"/>
      <c r="AE16" s="99"/>
      <c r="AF16" s="172"/>
      <c r="AG16" s="173"/>
      <c r="AH16" s="173"/>
      <c r="AI16" s="173"/>
      <c r="AJ16" s="216"/>
      <c r="AK16" s="181"/>
      <c r="AL16" s="203"/>
    </row>
    <row r="17" spans="1:39" s="33" customFormat="1" ht="9" customHeight="1">
      <c r="A17" s="34" t="s">
        <v>31</v>
      </c>
      <c r="B17" s="35" t="s">
        <v>23</v>
      </c>
      <c r="C17" s="24">
        <f t="shared" si="4"/>
        <v>39824</v>
      </c>
      <c r="D17" s="43"/>
      <c r="E17" s="164">
        <v>1</v>
      </c>
      <c r="F17" s="44"/>
      <c r="G17" s="45"/>
      <c r="H17" s="45"/>
      <c r="I17" s="45"/>
      <c r="J17" s="45"/>
      <c r="K17" s="45"/>
      <c r="L17" s="46"/>
      <c r="M17" s="171"/>
      <c r="N17" s="194"/>
      <c r="O17" s="47"/>
      <c r="P17" s="48"/>
      <c r="Q17" s="49"/>
      <c r="R17" s="50"/>
      <c r="S17" s="50"/>
      <c r="T17" s="50"/>
      <c r="U17" s="50"/>
      <c r="V17" s="50"/>
      <c r="W17" s="189">
        <f t="shared" si="3"/>
        <v>0</v>
      </c>
      <c r="X17" s="184"/>
      <c r="Y17" s="80">
        <f t="shared" si="0"/>
      </c>
      <c r="Z17" s="81">
        <f t="shared" si="1"/>
      </c>
      <c r="AA17" s="85">
        <v>92</v>
      </c>
      <c r="AB17" s="97">
        <v>0.1423611111111111</v>
      </c>
      <c r="AC17" s="82">
        <f t="shared" si="2"/>
        <v>26.926829268292682</v>
      </c>
      <c r="AD17" s="86"/>
      <c r="AE17" s="100"/>
      <c r="AF17" s="174"/>
      <c r="AG17" s="175"/>
      <c r="AH17" s="175"/>
      <c r="AI17" s="175"/>
      <c r="AJ17" s="217"/>
      <c r="AK17" s="182"/>
      <c r="AL17" s="204"/>
      <c r="AM17" s="43"/>
    </row>
    <row r="18" spans="1:39" s="33" customFormat="1" ht="9" customHeight="1">
      <c r="A18" s="34" t="s">
        <v>32</v>
      </c>
      <c r="B18" s="35" t="s">
        <v>10</v>
      </c>
      <c r="C18" s="24">
        <f t="shared" si="4"/>
        <v>39825</v>
      </c>
      <c r="D18" s="25" t="s">
        <v>97</v>
      </c>
      <c r="E18" s="163">
        <v>1</v>
      </c>
      <c r="F18" s="36"/>
      <c r="G18" s="37"/>
      <c r="H18" s="37"/>
      <c r="I18" s="37"/>
      <c r="J18" s="37"/>
      <c r="K18" s="37"/>
      <c r="L18" s="38"/>
      <c r="M18" s="170"/>
      <c r="N18" s="193"/>
      <c r="O18" s="39"/>
      <c r="P18" s="40"/>
      <c r="Q18" s="41"/>
      <c r="R18" s="42"/>
      <c r="S18" s="42"/>
      <c r="T18" s="42"/>
      <c r="U18" s="42"/>
      <c r="V18" s="42"/>
      <c r="W18" s="189">
        <f t="shared" si="3"/>
        <v>0</v>
      </c>
      <c r="X18" s="183"/>
      <c r="Y18" s="80">
        <f t="shared" si="0"/>
      </c>
      <c r="Z18" s="81">
        <f t="shared" si="1"/>
      </c>
      <c r="AA18" s="83"/>
      <c r="AB18" s="96"/>
      <c r="AC18" s="82">
        <f t="shared" si="2"/>
      </c>
      <c r="AD18" s="84"/>
      <c r="AE18" s="99"/>
      <c r="AF18" s="172"/>
      <c r="AG18" s="173"/>
      <c r="AH18" s="173"/>
      <c r="AI18" s="173"/>
      <c r="AJ18" s="216"/>
      <c r="AK18" s="181"/>
      <c r="AL18" s="203">
        <v>0.010416666666666666</v>
      </c>
      <c r="AM18" s="25" t="s">
        <v>97</v>
      </c>
    </row>
    <row r="19" spans="1:38" s="33" customFormat="1" ht="9" customHeight="1">
      <c r="A19" s="34" t="s">
        <v>33</v>
      </c>
      <c r="B19" s="35" t="s">
        <v>13</v>
      </c>
      <c r="C19" s="24">
        <f t="shared" si="4"/>
        <v>39826</v>
      </c>
      <c r="E19" s="163">
        <v>1</v>
      </c>
      <c r="F19" s="36"/>
      <c r="G19" s="37"/>
      <c r="H19" s="37"/>
      <c r="I19" s="37"/>
      <c r="J19" s="37"/>
      <c r="K19" s="37"/>
      <c r="L19" s="38"/>
      <c r="M19" s="170"/>
      <c r="N19" s="193"/>
      <c r="O19" s="39"/>
      <c r="P19" s="40"/>
      <c r="Q19" s="41"/>
      <c r="R19" s="42"/>
      <c r="S19" s="42"/>
      <c r="T19" s="42"/>
      <c r="U19" s="42"/>
      <c r="V19" s="42"/>
      <c r="W19" s="189">
        <f t="shared" si="3"/>
        <v>0</v>
      </c>
      <c r="X19" s="183"/>
      <c r="Y19" s="80">
        <f t="shared" si="0"/>
      </c>
      <c r="Z19" s="81">
        <f t="shared" si="1"/>
      </c>
      <c r="AA19" s="83"/>
      <c r="AB19" s="96"/>
      <c r="AC19" s="82">
        <f t="shared" si="2"/>
      </c>
      <c r="AD19" s="84">
        <v>2</v>
      </c>
      <c r="AE19" s="99">
        <v>0.03125</v>
      </c>
      <c r="AF19" s="172"/>
      <c r="AG19" s="173"/>
      <c r="AH19" s="173"/>
      <c r="AI19" s="173"/>
      <c r="AJ19" s="216"/>
      <c r="AK19" s="181"/>
      <c r="AL19" s="203"/>
    </row>
    <row r="20" spans="1:38" s="33" customFormat="1" ht="9" customHeight="1">
      <c r="A20" s="34" t="s">
        <v>34</v>
      </c>
      <c r="B20" s="35" t="s">
        <v>15</v>
      </c>
      <c r="C20" s="24">
        <f t="shared" si="4"/>
        <v>39827</v>
      </c>
      <c r="E20" s="163">
        <v>1</v>
      </c>
      <c r="F20" s="36"/>
      <c r="G20" s="37"/>
      <c r="H20" s="37"/>
      <c r="I20" s="37"/>
      <c r="J20" s="37"/>
      <c r="K20" s="37"/>
      <c r="L20" s="38"/>
      <c r="M20" s="170"/>
      <c r="N20" s="193"/>
      <c r="O20" s="39"/>
      <c r="P20" s="40"/>
      <c r="Q20" s="41"/>
      <c r="R20" s="42"/>
      <c r="S20" s="42"/>
      <c r="T20" s="42"/>
      <c r="U20" s="42"/>
      <c r="V20" s="42"/>
      <c r="W20" s="189">
        <f t="shared" si="3"/>
        <v>0</v>
      </c>
      <c r="X20" s="183"/>
      <c r="Y20" s="80">
        <f t="shared" si="0"/>
      </c>
      <c r="Z20" s="81">
        <f t="shared" si="1"/>
      </c>
      <c r="AA20" s="83">
        <v>35</v>
      </c>
      <c r="AB20" s="96">
        <v>0.041666666666666664</v>
      </c>
      <c r="AC20" s="82">
        <f t="shared" si="2"/>
        <v>35</v>
      </c>
      <c r="AD20" s="84"/>
      <c r="AE20" s="99"/>
      <c r="AF20" s="172"/>
      <c r="AG20" s="173"/>
      <c r="AH20" s="173"/>
      <c r="AI20" s="173"/>
      <c r="AJ20" s="216"/>
      <c r="AK20" s="181"/>
      <c r="AL20" s="203"/>
    </row>
    <row r="21" spans="1:38" s="33" customFormat="1" ht="9" customHeight="1">
      <c r="A21" s="34" t="s">
        <v>35</v>
      </c>
      <c r="B21" s="35" t="s">
        <v>17</v>
      </c>
      <c r="C21" s="24">
        <f t="shared" si="4"/>
        <v>39828</v>
      </c>
      <c r="E21" s="163">
        <v>2</v>
      </c>
      <c r="F21" s="36">
        <v>9</v>
      </c>
      <c r="G21" s="37">
        <v>2</v>
      </c>
      <c r="H21" s="37"/>
      <c r="I21" s="37"/>
      <c r="J21" s="37"/>
      <c r="K21" s="37"/>
      <c r="L21" s="38"/>
      <c r="M21" s="170"/>
      <c r="N21" s="193"/>
      <c r="O21" s="39">
        <v>3.2</v>
      </c>
      <c r="P21" s="40"/>
      <c r="Q21" s="41"/>
      <c r="R21" s="42"/>
      <c r="S21" s="42">
        <v>5</v>
      </c>
      <c r="T21" s="42"/>
      <c r="U21" s="42"/>
      <c r="V21" s="42"/>
      <c r="W21" s="189">
        <f t="shared" si="3"/>
        <v>19.2</v>
      </c>
      <c r="X21" s="183">
        <v>0.05069444444444445</v>
      </c>
      <c r="Y21" s="80">
        <f t="shared" si="0"/>
        <v>15.780821917808217</v>
      </c>
      <c r="Z21" s="81">
        <f t="shared" si="1"/>
        <v>0.0026403356481481486</v>
      </c>
      <c r="AA21" s="83"/>
      <c r="AB21" s="96"/>
      <c r="AC21" s="82">
        <f t="shared" si="2"/>
      </c>
      <c r="AD21" s="84">
        <v>2</v>
      </c>
      <c r="AE21" s="99">
        <v>0.03125</v>
      </c>
      <c r="AF21" s="172"/>
      <c r="AG21" s="173"/>
      <c r="AH21" s="173"/>
      <c r="AI21" s="173"/>
      <c r="AJ21" s="216"/>
      <c r="AK21" s="181"/>
      <c r="AL21" s="203"/>
    </row>
    <row r="22" spans="1:38" s="33" customFormat="1" ht="9" customHeight="1">
      <c r="A22" s="34" t="s">
        <v>36</v>
      </c>
      <c r="B22" s="35" t="s">
        <v>19</v>
      </c>
      <c r="C22" s="24">
        <f t="shared" si="4"/>
        <v>39829</v>
      </c>
      <c r="E22" s="163">
        <v>2</v>
      </c>
      <c r="F22" s="36">
        <v>6</v>
      </c>
      <c r="G22" s="37">
        <v>3</v>
      </c>
      <c r="H22" s="37"/>
      <c r="I22" s="37"/>
      <c r="J22" s="37"/>
      <c r="K22" s="37"/>
      <c r="L22" s="38"/>
      <c r="M22" s="170"/>
      <c r="N22" s="193"/>
      <c r="O22" s="39"/>
      <c r="P22" s="40"/>
      <c r="Q22" s="41"/>
      <c r="R22" s="42"/>
      <c r="S22" s="42"/>
      <c r="T22" s="42"/>
      <c r="U22" s="42"/>
      <c r="V22" s="42"/>
      <c r="W22" s="189">
        <f t="shared" si="3"/>
        <v>9</v>
      </c>
      <c r="X22" s="183">
        <v>0.041666666666666664</v>
      </c>
      <c r="Y22" s="80">
        <f t="shared" si="0"/>
        <v>9</v>
      </c>
      <c r="Z22" s="81">
        <f t="shared" si="1"/>
        <v>0.004629629629629629</v>
      </c>
      <c r="AA22" s="83"/>
      <c r="AB22" s="96"/>
      <c r="AC22" s="82">
        <f t="shared" si="2"/>
      </c>
      <c r="AD22" s="84">
        <v>2.1</v>
      </c>
      <c r="AE22" s="99">
        <v>0.034722222222222224</v>
      </c>
      <c r="AF22" s="172"/>
      <c r="AG22" s="173"/>
      <c r="AH22" s="173"/>
      <c r="AI22" s="173"/>
      <c r="AJ22" s="216"/>
      <c r="AK22" s="181"/>
      <c r="AL22" s="203"/>
    </row>
    <row r="23" spans="1:38" s="33" customFormat="1" ht="9" customHeight="1">
      <c r="A23" s="34" t="s">
        <v>37</v>
      </c>
      <c r="B23" s="35" t="s">
        <v>21</v>
      </c>
      <c r="C23" s="24">
        <f t="shared" si="4"/>
        <v>39830</v>
      </c>
      <c r="E23" s="163">
        <v>1</v>
      </c>
      <c r="F23" s="36">
        <v>3</v>
      </c>
      <c r="G23" s="37">
        <v>2</v>
      </c>
      <c r="H23" s="37"/>
      <c r="I23" s="37"/>
      <c r="J23" s="37"/>
      <c r="K23" s="37"/>
      <c r="L23" s="38"/>
      <c r="M23" s="170"/>
      <c r="N23" s="193"/>
      <c r="O23" s="39"/>
      <c r="P23" s="40">
        <v>4</v>
      </c>
      <c r="Q23" s="41"/>
      <c r="R23" s="42"/>
      <c r="S23" s="42"/>
      <c r="T23" s="42"/>
      <c r="U23" s="42"/>
      <c r="V23" s="42"/>
      <c r="W23" s="189">
        <f t="shared" si="3"/>
        <v>9</v>
      </c>
      <c r="X23" s="183">
        <v>0.03125</v>
      </c>
      <c r="Y23" s="80">
        <f t="shared" si="0"/>
        <v>12</v>
      </c>
      <c r="Z23" s="81">
        <f t="shared" si="1"/>
        <v>0.003472222222222222</v>
      </c>
      <c r="AA23" s="83"/>
      <c r="AB23" s="96"/>
      <c r="AC23" s="82">
        <f t="shared" si="2"/>
      </c>
      <c r="AD23" s="84"/>
      <c r="AE23" s="99"/>
      <c r="AF23" s="172"/>
      <c r="AG23" s="173"/>
      <c r="AH23" s="173"/>
      <c r="AI23" s="173"/>
      <c r="AJ23" s="216"/>
      <c r="AK23" s="181"/>
      <c r="AL23" s="203"/>
    </row>
    <row r="24" spans="1:39" s="33" customFormat="1" ht="9" customHeight="1">
      <c r="A24" s="34" t="s">
        <v>38</v>
      </c>
      <c r="B24" s="35" t="s">
        <v>23</v>
      </c>
      <c r="C24" s="24">
        <f t="shared" si="4"/>
        <v>39831</v>
      </c>
      <c r="D24" s="43"/>
      <c r="E24" s="164">
        <v>1</v>
      </c>
      <c r="F24" s="44"/>
      <c r="G24" s="45"/>
      <c r="H24" s="45"/>
      <c r="I24" s="45"/>
      <c r="J24" s="45"/>
      <c r="K24" s="45"/>
      <c r="L24" s="46"/>
      <c r="M24" s="171"/>
      <c r="N24" s="194"/>
      <c r="O24" s="47"/>
      <c r="P24" s="48"/>
      <c r="Q24" s="49"/>
      <c r="R24" s="50"/>
      <c r="S24" s="50"/>
      <c r="T24" s="50"/>
      <c r="U24" s="50"/>
      <c r="V24" s="50"/>
      <c r="W24" s="189">
        <f t="shared" si="3"/>
        <v>0</v>
      </c>
      <c r="X24" s="184"/>
      <c r="Y24" s="80">
        <f t="shared" si="0"/>
      </c>
      <c r="Z24" s="81">
        <f t="shared" si="1"/>
      </c>
      <c r="AA24" s="85">
        <v>50</v>
      </c>
      <c r="AB24" s="97">
        <v>0.07291666666666667</v>
      </c>
      <c r="AC24" s="82">
        <f t="shared" si="2"/>
        <v>28.57142857142857</v>
      </c>
      <c r="AD24" s="86"/>
      <c r="AE24" s="100"/>
      <c r="AF24" s="174"/>
      <c r="AG24" s="175"/>
      <c r="AH24" s="175"/>
      <c r="AI24" s="175"/>
      <c r="AJ24" s="217"/>
      <c r="AK24" s="182"/>
      <c r="AL24" s="204"/>
      <c r="AM24" s="43"/>
    </row>
    <row r="25" spans="1:39" s="33" customFormat="1" ht="9" customHeight="1">
      <c r="A25" s="34" t="s">
        <v>39</v>
      </c>
      <c r="B25" s="35" t="s">
        <v>10</v>
      </c>
      <c r="C25" s="24">
        <f t="shared" si="4"/>
        <v>39832</v>
      </c>
      <c r="D25" s="25" t="s">
        <v>98</v>
      </c>
      <c r="E25" s="163">
        <v>3</v>
      </c>
      <c r="F25" s="36">
        <v>5</v>
      </c>
      <c r="G25" s="37"/>
      <c r="H25" s="37"/>
      <c r="I25" s="37"/>
      <c r="J25" s="37"/>
      <c r="K25" s="37"/>
      <c r="L25" s="38"/>
      <c r="M25" s="170"/>
      <c r="N25" s="193"/>
      <c r="O25" s="39"/>
      <c r="P25" s="40"/>
      <c r="Q25" s="41"/>
      <c r="R25" s="42"/>
      <c r="S25" s="42"/>
      <c r="T25" s="42"/>
      <c r="U25" s="42"/>
      <c r="V25" s="42"/>
      <c r="W25" s="189">
        <f t="shared" si="3"/>
        <v>5</v>
      </c>
      <c r="X25" s="183">
        <v>0.017361111111111112</v>
      </c>
      <c r="Y25" s="80">
        <f t="shared" si="0"/>
        <v>12</v>
      </c>
      <c r="Z25" s="81">
        <f t="shared" si="1"/>
        <v>0.0034722222222222225</v>
      </c>
      <c r="AA25" s="83"/>
      <c r="AB25" s="96"/>
      <c r="AC25" s="82">
        <f t="shared" si="2"/>
      </c>
      <c r="AD25" s="84">
        <v>4.8</v>
      </c>
      <c r="AE25" s="99">
        <v>0.0798611111111111</v>
      </c>
      <c r="AF25" s="172"/>
      <c r="AG25" s="173"/>
      <c r="AH25" s="173"/>
      <c r="AI25" s="173"/>
      <c r="AJ25" s="216"/>
      <c r="AK25" s="181"/>
      <c r="AL25" s="203"/>
      <c r="AM25" s="25" t="s">
        <v>98</v>
      </c>
    </row>
    <row r="26" spans="1:38" s="33" customFormat="1" ht="9" customHeight="1">
      <c r="A26" s="34" t="s">
        <v>40</v>
      </c>
      <c r="B26" s="35" t="s">
        <v>13</v>
      </c>
      <c r="C26" s="24">
        <f t="shared" si="4"/>
        <v>39833</v>
      </c>
      <c r="E26" s="163">
        <v>2</v>
      </c>
      <c r="F26" s="36">
        <v>8.5</v>
      </c>
      <c r="G26" s="37">
        <v>3</v>
      </c>
      <c r="H26" s="37"/>
      <c r="I26" s="37"/>
      <c r="J26" s="37"/>
      <c r="K26" s="37"/>
      <c r="L26" s="38"/>
      <c r="M26" s="170">
        <v>0.4</v>
      </c>
      <c r="N26" s="193"/>
      <c r="O26" s="39"/>
      <c r="P26" s="40">
        <v>4.7</v>
      </c>
      <c r="Q26" s="41"/>
      <c r="R26" s="42"/>
      <c r="S26" s="42">
        <v>2</v>
      </c>
      <c r="T26" s="42"/>
      <c r="U26" s="42"/>
      <c r="V26" s="42"/>
      <c r="W26" s="189">
        <f t="shared" si="3"/>
        <v>18.6</v>
      </c>
      <c r="X26" s="183">
        <v>0.052083333333333336</v>
      </c>
      <c r="Y26" s="80">
        <f t="shared" si="0"/>
        <v>14.88</v>
      </c>
      <c r="Z26" s="81">
        <f t="shared" si="1"/>
        <v>0.002800179211469534</v>
      </c>
      <c r="AA26" s="83"/>
      <c r="AB26" s="96"/>
      <c r="AC26" s="82">
        <f t="shared" si="2"/>
      </c>
      <c r="AD26" s="84"/>
      <c r="AE26" s="99"/>
      <c r="AF26" s="172"/>
      <c r="AG26" s="173"/>
      <c r="AH26" s="173"/>
      <c r="AI26" s="173"/>
      <c r="AJ26" s="216"/>
      <c r="AK26" s="181"/>
      <c r="AL26" s="203">
        <v>0.020833333333333332</v>
      </c>
    </row>
    <row r="27" spans="1:38" s="33" customFormat="1" ht="9" customHeight="1">
      <c r="A27" s="34" t="s">
        <v>41</v>
      </c>
      <c r="B27" s="35" t="s">
        <v>15</v>
      </c>
      <c r="C27" s="24">
        <f t="shared" si="4"/>
        <v>39834</v>
      </c>
      <c r="E27" s="163">
        <v>3</v>
      </c>
      <c r="F27" s="36"/>
      <c r="G27" s="37"/>
      <c r="H27" s="37">
        <v>8</v>
      </c>
      <c r="I27" s="37"/>
      <c r="J27" s="37"/>
      <c r="K27" s="37"/>
      <c r="L27" s="38"/>
      <c r="M27" s="170"/>
      <c r="N27" s="193"/>
      <c r="O27" s="39"/>
      <c r="P27" s="40"/>
      <c r="Q27" s="41"/>
      <c r="R27" s="42"/>
      <c r="S27" s="42"/>
      <c r="T27" s="42"/>
      <c r="U27" s="42"/>
      <c r="V27" s="42"/>
      <c r="W27" s="189">
        <f t="shared" si="3"/>
        <v>8</v>
      </c>
      <c r="X27" s="183">
        <v>0.027777777777777776</v>
      </c>
      <c r="Y27" s="80">
        <f t="shared" si="0"/>
        <v>12</v>
      </c>
      <c r="Z27" s="81">
        <f t="shared" si="1"/>
        <v>0.003472222222222222</v>
      </c>
      <c r="AA27" s="83">
        <v>40</v>
      </c>
      <c r="AB27" s="96">
        <v>0.04861111111111111</v>
      </c>
      <c r="AC27" s="82">
        <f t="shared" si="2"/>
        <v>34.285714285714285</v>
      </c>
      <c r="AD27" s="84">
        <v>2</v>
      </c>
      <c r="AE27" s="99">
        <v>0.03125</v>
      </c>
      <c r="AF27" s="172"/>
      <c r="AG27" s="173"/>
      <c r="AH27" s="173"/>
      <c r="AI27" s="173"/>
      <c r="AJ27" s="216"/>
      <c r="AK27" s="181"/>
      <c r="AL27" s="203"/>
    </row>
    <row r="28" spans="1:38" s="33" customFormat="1" ht="9" customHeight="1">
      <c r="A28" s="34" t="s">
        <v>42</v>
      </c>
      <c r="B28" s="35" t="s">
        <v>17</v>
      </c>
      <c r="C28" s="24">
        <f t="shared" si="4"/>
        <v>39835</v>
      </c>
      <c r="E28" s="163">
        <v>2</v>
      </c>
      <c r="F28" s="36">
        <v>8</v>
      </c>
      <c r="G28" s="37">
        <v>1</v>
      </c>
      <c r="H28" s="37"/>
      <c r="I28" s="37"/>
      <c r="J28" s="37"/>
      <c r="K28" s="37"/>
      <c r="L28" s="38"/>
      <c r="M28" s="170"/>
      <c r="N28" s="193"/>
      <c r="O28" s="39"/>
      <c r="P28" s="40"/>
      <c r="Q28" s="41"/>
      <c r="R28" s="42"/>
      <c r="S28" s="42">
        <v>5.5</v>
      </c>
      <c r="T28" s="42"/>
      <c r="U28" s="42"/>
      <c r="V28" s="42"/>
      <c r="W28" s="189">
        <f t="shared" si="3"/>
        <v>14.5</v>
      </c>
      <c r="X28" s="183">
        <v>0.04861111111111111</v>
      </c>
      <c r="Y28" s="80">
        <f t="shared" si="0"/>
        <v>12.428571428571429</v>
      </c>
      <c r="Z28" s="81">
        <f t="shared" si="1"/>
        <v>0.003352490421455939</v>
      </c>
      <c r="AA28" s="83"/>
      <c r="AB28" s="96"/>
      <c r="AC28" s="82">
        <f t="shared" si="2"/>
      </c>
      <c r="AD28" s="84">
        <v>2</v>
      </c>
      <c r="AE28" s="99">
        <v>0.034722222222222224</v>
      </c>
      <c r="AF28" s="172"/>
      <c r="AG28" s="173"/>
      <c r="AH28" s="173"/>
      <c r="AI28" s="173"/>
      <c r="AJ28" s="216"/>
      <c r="AK28" s="181"/>
      <c r="AL28" s="203"/>
    </row>
    <row r="29" spans="1:38" s="33" customFormat="1" ht="9" customHeight="1">
      <c r="A29" s="34" t="s">
        <v>43</v>
      </c>
      <c r="B29" s="35" t="s">
        <v>19</v>
      </c>
      <c r="C29" s="24">
        <f t="shared" si="4"/>
        <v>39836</v>
      </c>
      <c r="E29" s="163">
        <v>1</v>
      </c>
      <c r="F29" s="36">
        <v>5</v>
      </c>
      <c r="G29" s="37">
        <v>2</v>
      </c>
      <c r="H29" s="37"/>
      <c r="I29" s="37"/>
      <c r="J29" s="37"/>
      <c r="K29" s="37"/>
      <c r="L29" s="38"/>
      <c r="M29" s="170"/>
      <c r="N29" s="193"/>
      <c r="O29" s="39"/>
      <c r="P29" s="40"/>
      <c r="Q29" s="41"/>
      <c r="R29" s="42"/>
      <c r="S29" s="42"/>
      <c r="T29" s="42">
        <v>6.3</v>
      </c>
      <c r="U29" s="42"/>
      <c r="V29" s="42"/>
      <c r="W29" s="189">
        <f t="shared" si="3"/>
        <v>13.3</v>
      </c>
      <c r="X29" s="183">
        <v>0.04513888888888889</v>
      </c>
      <c r="Y29" s="80">
        <f t="shared" si="0"/>
        <v>12.276923076923078</v>
      </c>
      <c r="Z29" s="81">
        <f t="shared" si="1"/>
        <v>0.0033939014202172095</v>
      </c>
      <c r="AA29" s="83"/>
      <c r="AB29" s="96"/>
      <c r="AC29" s="82">
        <f t="shared" si="2"/>
      </c>
      <c r="AD29" s="84"/>
      <c r="AE29" s="99"/>
      <c r="AF29" s="172"/>
      <c r="AG29" s="173"/>
      <c r="AH29" s="173"/>
      <c r="AI29" s="173"/>
      <c r="AJ29" s="216"/>
      <c r="AK29" s="181"/>
      <c r="AL29" s="203"/>
    </row>
    <row r="30" spans="1:38" s="33" customFormat="1" ht="9" customHeight="1">
      <c r="A30" s="34" t="s">
        <v>44</v>
      </c>
      <c r="B30" s="35" t="s">
        <v>21</v>
      </c>
      <c r="C30" s="24">
        <f t="shared" si="4"/>
        <v>39837</v>
      </c>
      <c r="E30" s="163"/>
      <c r="F30" s="36"/>
      <c r="G30" s="37"/>
      <c r="H30" s="37"/>
      <c r="I30" s="37"/>
      <c r="J30" s="37"/>
      <c r="K30" s="37"/>
      <c r="L30" s="38"/>
      <c r="M30" s="170"/>
      <c r="N30" s="193"/>
      <c r="O30" s="39"/>
      <c r="P30" s="40"/>
      <c r="Q30" s="41"/>
      <c r="R30" s="42"/>
      <c r="S30" s="42"/>
      <c r="T30" s="42"/>
      <c r="U30" s="42"/>
      <c r="V30" s="42"/>
      <c r="W30" s="189">
        <f t="shared" si="3"/>
        <v>0</v>
      </c>
      <c r="X30" s="183"/>
      <c r="Y30" s="80">
        <f t="shared" si="0"/>
      </c>
      <c r="Z30" s="81">
        <f t="shared" si="1"/>
      </c>
      <c r="AA30" s="83"/>
      <c r="AB30" s="96"/>
      <c r="AC30" s="82">
        <f t="shared" si="2"/>
      </c>
      <c r="AD30" s="84"/>
      <c r="AE30" s="99"/>
      <c r="AF30" s="172"/>
      <c r="AG30" s="173"/>
      <c r="AH30" s="173"/>
      <c r="AI30" s="173"/>
      <c r="AJ30" s="216"/>
      <c r="AK30" s="181"/>
      <c r="AL30" s="203"/>
    </row>
    <row r="31" spans="1:39" s="33" customFormat="1" ht="9" customHeight="1">
      <c r="A31" s="34" t="s">
        <v>45</v>
      </c>
      <c r="B31" s="35" t="s">
        <v>23</v>
      </c>
      <c r="C31" s="24">
        <f t="shared" si="4"/>
        <v>39838</v>
      </c>
      <c r="D31" s="43"/>
      <c r="E31" s="164">
        <v>1</v>
      </c>
      <c r="F31" s="44"/>
      <c r="G31" s="45"/>
      <c r="H31" s="45"/>
      <c r="I31" s="45"/>
      <c r="J31" s="45"/>
      <c r="K31" s="45"/>
      <c r="L31" s="46"/>
      <c r="M31" s="171"/>
      <c r="N31" s="194"/>
      <c r="O31" s="47"/>
      <c r="P31" s="48"/>
      <c r="Q31" s="49"/>
      <c r="R31" s="50"/>
      <c r="S31" s="50"/>
      <c r="T31" s="50"/>
      <c r="U31" s="50"/>
      <c r="V31" s="50"/>
      <c r="W31" s="189">
        <f t="shared" si="3"/>
        <v>0</v>
      </c>
      <c r="X31" s="184"/>
      <c r="Y31" s="80">
        <f t="shared" si="0"/>
      </c>
      <c r="Z31" s="81">
        <f t="shared" si="1"/>
      </c>
      <c r="AA31" s="83">
        <v>50</v>
      </c>
      <c r="AB31" s="96">
        <v>0.0625</v>
      </c>
      <c r="AC31" s="82">
        <f t="shared" si="2"/>
        <v>33.333333333333336</v>
      </c>
      <c r="AD31" s="86"/>
      <c r="AE31" s="100"/>
      <c r="AF31" s="174"/>
      <c r="AG31" s="175"/>
      <c r="AH31" s="175"/>
      <c r="AI31" s="175"/>
      <c r="AJ31" s="217"/>
      <c r="AK31" s="182"/>
      <c r="AL31" s="204"/>
      <c r="AM31" s="43"/>
    </row>
    <row r="32" spans="1:39" s="33" customFormat="1" ht="9" customHeight="1">
      <c r="A32" s="34" t="s">
        <v>46</v>
      </c>
      <c r="B32" s="35" t="s">
        <v>10</v>
      </c>
      <c r="C32" s="24">
        <f t="shared" si="4"/>
        <v>39839</v>
      </c>
      <c r="D32" s="25" t="s">
        <v>99</v>
      </c>
      <c r="E32" s="163">
        <v>1</v>
      </c>
      <c r="F32" s="36"/>
      <c r="G32" s="37"/>
      <c r="H32" s="37"/>
      <c r="I32" s="37"/>
      <c r="J32" s="37"/>
      <c r="K32" s="37"/>
      <c r="L32" s="38"/>
      <c r="M32" s="170"/>
      <c r="N32" s="193"/>
      <c r="O32" s="39"/>
      <c r="P32" s="40"/>
      <c r="Q32" s="41"/>
      <c r="R32" s="42"/>
      <c r="S32" s="42"/>
      <c r="T32" s="42"/>
      <c r="U32" s="42"/>
      <c r="V32" s="42"/>
      <c r="W32" s="189">
        <f t="shared" si="3"/>
        <v>0</v>
      </c>
      <c r="X32" s="183"/>
      <c r="Y32" s="80">
        <f t="shared" si="0"/>
      </c>
      <c r="Z32" s="81">
        <f t="shared" si="1"/>
      </c>
      <c r="AA32" s="83"/>
      <c r="AB32" s="96"/>
      <c r="AC32" s="82">
        <f t="shared" si="2"/>
      </c>
      <c r="AD32" s="84">
        <v>2</v>
      </c>
      <c r="AE32" s="99">
        <v>0.03125</v>
      </c>
      <c r="AF32" s="172"/>
      <c r="AG32" s="173"/>
      <c r="AH32" s="173"/>
      <c r="AI32" s="173"/>
      <c r="AJ32" s="216"/>
      <c r="AK32" s="181"/>
      <c r="AL32" s="203"/>
      <c r="AM32" s="25" t="s">
        <v>99</v>
      </c>
    </row>
    <row r="33" spans="1:38" s="33" customFormat="1" ht="9" customHeight="1">
      <c r="A33" s="34" t="s">
        <v>47</v>
      </c>
      <c r="B33" s="35" t="s">
        <v>13</v>
      </c>
      <c r="C33" s="24">
        <f t="shared" si="4"/>
        <v>39840</v>
      </c>
      <c r="E33" s="163">
        <v>2</v>
      </c>
      <c r="F33" s="36">
        <v>8</v>
      </c>
      <c r="G33" s="37">
        <v>5</v>
      </c>
      <c r="H33" s="37"/>
      <c r="I33" s="37"/>
      <c r="J33" s="37"/>
      <c r="K33" s="37"/>
      <c r="L33" s="38"/>
      <c r="M33" s="170">
        <v>0.8</v>
      </c>
      <c r="N33" s="193"/>
      <c r="O33" s="39"/>
      <c r="P33" s="40">
        <v>5.04</v>
      </c>
      <c r="Q33" s="41"/>
      <c r="R33" s="42"/>
      <c r="S33" s="42">
        <v>1.8</v>
      </c>
      <c r="T33" s="42"/>
      <c r="U33" s="42"/>
      <c r="V33" s="42"/>
      <c r="W33" s="189">
        <f t="shared" si="3"/>
        <v>20.64</v>
      </c>
      <c r="X33" s="183">
        <v>0.06597222222222222</v>
      </c>
      <c r="Y33" s="80">
        <f t="shared" si="0"/>
        <v>13.035789473684211</v>
      </c>
      <c r="Z33" s="81">
        <f t="shared" si="1"/>
        <v>0.0031963285960378983</v>
      </c>
      <c r="AA33" s="83"/>
      <c r="AB33" s="96"/>
      <c r="AC33" s="82">
        <f t="shared" si="2"/>
      </c>
      <c r="AD33" s="84">
        <v>2</v>
      </c>
      <c r="AE33" s="99">
        <v>0.03125</v>
      </c>
      <c r="AF33" s="172"/>
      <c r="AG33" s="173"/>
      <c r="AH33" s="173"/>
      <c r="AI33" s="173"/>
      <c r="AJ33" s="216"/>
      <c r="AK33" s="181"/>
      <c r="AL33" s="203"/>
    </row>
    <row r="34" spans="1:38" s="33" customFormat="1" ht="9" customHeight="1">
      <c r="A34" s="34" t="s">
        <v>48</v>
      </c>
      <c r="B34" s="35" t="s">
        <v>15</v>
      </c>
      <c r="C34" s="24">
        <f t="shared" si="4"/>
        <v>39841</v>
      </c>
      <c r="E34" s="163">
        <v>3</v>
      </c>
      <c r="F34" s="36"/>
      <c r="G34" s="37"/>
      <c r="H34" s="37">
        <v>8</v>
      </c>
      <c r="I34" s="37"/>
      <c r="J34" s="37"/>
      <c r="K34" s="37"/>
      <c r="L34" s="38"/>
      <c r="M34" s="170"/>
      <c r="N34" s="193"/>
      <c r="O34" s="39"/>
      <c r="P34" s="40"/>
      <c r="Q34" s="41"/>
      <c r="R34" s="42"/>
      <c r="S34" s="42"/>
      <c r="T34" s="42"/>
      <c r="U34" s="42"/>
      <c r="V34" s="42"/>
      <c r="W34" s="189">
        <f t="shared" si="3"/>
        <v>8</v>
      </c>
      <c r="X34" s="183">
        <v>0.027777777777777776</v>
      </c>
      <c r="Y34" s="80">
        <f t="shared" si="0"/>
        <v>12</v>
      </c>
      <c r="Z34" s="81">
        <f t="shared" si="1"/>
        <v>0.003472222222222222</v>
      </c>
      <c r="AA34" s="83">
        <v>35</v>
      </c>
      <c r="AB34" s="96">
        <v>0.041666666666666664</v>
      </c>
      <c r="AC34" s="82">
        <f t="shared" si="2"/>
        <v>35</v>
      </c>
      <c r="AD34" s="84">
        <v>2</v>
      </c>
      <c r="AE34" s="99">
        <v>0.03125</v>
      </c>
      <c r="AF34" s="172"/>
      <c r="AG34" s="173"/>
      <c r="AH34" s="173"/>
      <c r="AI34" s="173"/>
      <c r="AJ34" s="216"/>
      <c r="AK34" s="181"/>
      <c r="AL34" s="203"/>
    </row>
    <row r="35" spans="1:38" s="33" customFormat="1" ht="9" customHeight="1">
      <c r="A35" s="34" t="s">
        <v>49</v>
      </c>
      <c r="B35" s="35" t="s">
        <v>17</v>
      </c>
      <c r="C35" s="24">
        <f t="shared" si="4"/>
        <v>39842</v>
      </c>
      <c r="E35" s="163">
        <v>2</v>
      </c>
      <c r="F35" s="36">
        <v>10</v>
      </c>
      <c r="G35" s="37">
        <v>2</v>
      </c>
      <c r="H35" s="37"/>
      <c r="I35" s="37"/>
      <c r="J35" s="37"/>
      <c r="K35" s="37"/>
      <c r="L35" s="38"/>
      <c r="M35" s="170">
        <v>0.4</v>
      </c>
      <c r="N35" s="193"/>
      <c r="O35" s="39"/>
      <c r="P35" s="40"/>
      <c r="Q35" s="41"/>
      <c r="R35" s="42"/>
      <c r="S35" s="42">
        <v>5.52</v>
      </c>
      <c r="T35" s="42"/>
      <c r="U35" s="42"/>
      <c r="V35" s="42"/>
      <c r="W35" s="189">
        <f aca="true" t="shared" si="5" ref="W35:W63">SUM(F35:V35)</f>
        <v>17.92</v>
      </c>
      <c r="X35" s="183">
        <v>0.05902777777777778</v>
      </c>
      <c r="Y35" s="80">
        <f t="shared" si="0"/>
        <v>12.649411764705881</v>
      </c>
      <c r="Z35" s="81">
        <f t="shared" si="1"/>
        <v>0.0032939608134920635</v>
      </c>
      <c r="AA35" s="83"/>
      <c r="AB35" s="96"/>
      <c r="AC35" s="82">
        <f t="shared" si="2"/>
      </c>
      <c r="AD35" s="84">
        <v>1.5</v>
      </c>
      <c r="AE35" s="99">
        <v>0.020833333333333332</v>
      </c>
      <c r="AF35" s="172"/>
      <c r="AG35" s="173"/>
      <c r="AH35" s="173"/>
      <c r="AI35" s="173"/>
      <c r="AJ35" s="216"/>
      <c r="AK35" s="181"/>
      <c r="AL35" s="203"/>
    </row>
    <row r="36" spans="1:38" s="33" customFormat="1" ht="9" customHeight="1">
      <c r="A36" s="34" t="s">
        <v>50</v>
      </c>
      <c r="B36" s="35" t="s">
        <v>19</v>
      </c>
      <c r="C36" s="24">
        <f t="shared" si="4"/>
        <v>39843</v>
      </c>
      <c r="E36" s="163">
        <v>1</v>
      </c>
      <c r="F36" s="36">
        <v>6</v>
      </c>
      <c r="G36" s="37">
        <v>1.4</v>
      </c>
      <c r="H36" s="37"/>
      <c r="I36" s="37"/>
      <c r="J36" s="37"/>
      <c r="K36" s="37"/>
      <c r="L36" s="38"/>
      <c r="M36" s="170"/>
      <c r="N36" s="193"/>
      <c r="O36" s="39"/>
      <c r="P36" s="40"/>
      <c r="Q36" s="41"/>
      <c r="R36" s="42"/>
      <c r="S36" s="42"/>
      <c r="T36" s="42">
        <v>6.3</v>
      </c>
      <c r="U36" s="42"/>
      <c r="V36" s="42"/>
      <c r="W36" s="189">
        <f t="shared" si="5"/>
        <v>13.7</v>
      </c>
      <c r="X36" s="183">
        <v>0.04513888888888889</v>
      </c>
      <c r="Y36" s="80">
        <f aca="true" t="shared" si="6" ref="Y36:Y67">IF(X36&lt;&gt;"",(W36/X36)/24,"")</f>
        <v>12.646153846153846</v>
      </c>
      <c r="Z36" s="81">
        <f aca="true" t="shared" si="7" ref="Z36:Z68">IF(X36&lt;&gt;"",X36/W36,"")</f>
        <v>0.0032948094079480942</v>
      </c>
      <c r="AA36" s="83"/>
      <c r="AB36" s="96"/>
      <c r="AC36" s="82">
        <f t="shared" si="2"/>
      </c>
      <c r="AD36" s="84"/>
      <c r="AE36" s="99"/>
      <c r="AF36" s="172"/>
      <c r="AG36" s="173"/>
      <c r="AH36" s="173"/>
      <c r="AI36" s="173"/>
      <c r="AJ36" s="216"/>
      <c r="AK36" s="181"/>
      <c r="AL36" s="203"/>
    </row>
    <row r="37" spans="1:38" s="33" customFormat="1" ht="9" customHeight="1">
      <c r="A37" s="34" t="s">
        <v>51</v>
      </c>
      <c r="B37" s="35" t="s">
        <v>21</v>
      </c>
      <c r="C37" s="24">
        <f t="shared" si="4"/>
        <v>39844</v>
      </c>
      <c r="E37" s="163"/>
      <c r="F37" s="36"/>
      <c r="G37" s="37"/>
      <c r="H37" s="37"/>
      <c r="I37" s="37"/>
      <c r="J37" s="37"/>
      <c r="K37" s="37"/>
      <c r="L37" s="38"/>
      <c r="M37" s="170"/>
      <c r="N37" s="193"/>
      <c r="O37" s="39"/>
      <c r="P37" s="40"/>
      <c r="Q37" s="41"/>
      <c r="R37" s="42"/>
      <c r="S37" s="42"/>
      <c r="T37" s="42"/>
      <c r="U37" s="42"/>
      <c r="V37" s="42"/>
      <c r="W37" s="189">
        <f t="shared" si="5"/>
        <v>0</v>
      </c>
      <c r="X37" s="183"/>
      <c r="Y37" s="80">
        <f t="shared" si="6"/>
      </c>
      <c r="Z37" s="81">
        <f t="shared" si="7"/>
      </c>
      <c r="AA37" s="83"/>
      <c r="AB37" s="96"/>
      <c r="AC37" s="82">
        <f t="shared" si="2"/>
      </c>
      <c r="AD37" s="84"/>
      <c r="AE37" s="99"/>
      <c r="AF37" s="172"/>
      <c r="AG37" s="173"/>
      <c r="AH37" s="173"/>
      <c r="AI37" s="173"/>
      <c r="AJ37" s="216"/>
      <c r="AK37" s="181"/>
      <c r="AL37" s="203"/>
    </row>
    <row r="38" spans="1:39" s="33" customFormat="1" ht="9" customHeight="1">
      <c r="A38" s="34" t="s">
        <v>52</v>
      </c>
      <c r="B38" s="35" t="s">
        <v>23</v>
      </c>
      <c r="C38" s="24">
        <f t="shared" si="4"/>
        <v>39845</v>
      </c>
      <c r="D38" s="43"/>
      <c r="E38" s="164">
        <v>1</v>
      </c>
      <c r="F38" s="44"/>
      <c r="G38" s="45"/>
      <c r="H38" s="45"/>
      <c r="I38" s="45"/>
      <c r="J38" s="45"/>
      <c r="K38" s="45"/>
      <c r="L38" s="46"/>
      <c r="M38" s="171"/>
      <c r="N38" s="194"/>
      <c r="O38" s="47"/>
      <c r="P38" s="48"/>
      <c r="Q38" s="49"/>
      <c r="R38" s="50"/>
      <c r="S38" s="50"/>
      <c r="T38" s="50"/>
      <c r="U38" s="50"/>
      <c r="V38" s="50"/>
      <c r="W38" s="189">
        <f t="shared" si="5"/>
        <v>0</v>
      </c>
      <c r="X38" s="184"/>
      <c r="Y38" s="80">
        <f t="shared" si="6"/>
      </c>
      <c r="Z38" s="81">
        <f t="shared" si="7"/>
      </c>
      <c r="AA38" s="85">
        <v>54</v>
      </c>
      <c r="AB38" s="97">
        <v>0.08333333333333333</v>
      </c>
      <c r="AC38" s="82">
        <f t="shared" si="2"/>
        <v>27</v>
      </c>
      <c r="AD38" s="86"/>
      <c r="AE38" s="100"/>
      <c r="AF38" s="174"/>
      <c r="AG38" s="175"/>
      <c r="AH38" s="175"/>
      <c r="AI38" s="175"/>
      <c r="AJ38" s="217"/>
      <c r="AK38" s="182"/>
      <c r="AL38" s="204"/>
      <c r="AM38" s="43"/>
    </row>
    <row r="39" spans="1:39" s="33" customFormat="1" ht="9" customHeight="1">
      <c r="A39" s="34" t="s">
        <v>53</v>
      </c>
      <c r="B39" s="35" t="s">
        <v>10</v>
      </c>
      <c r="C39" s="24">
        <f t="shared" si="4"/>
        <v>39846</v>
      </c>
      <c r="D39" s="25" t="s">
        <v>100</v>
      </c>
      <c r="E39" s="163">
        <v>2</v>
      </c>
      <c r="F39" s="36"/>
      <c r="G39" s="37"/>
      <c r="H39" s="37"/>
      <c r="I39" s="37"/>
      <c r="J39" s="37"/>
      <c r="K39" s="37"/>
      <c r="L39" s="38"/>
      <c r="M39" s="170"/>
      <c r="N39" s="193"/>
      <c r="O39" s="39"/>
      <c r="P39" s="40"/>
      <c r="Q39" s="41"/>
      <c r="R39" s="42"/>
      <c r="S39" s="42"/>
      <c r="T39" s="42"/>
      <c r="U39" s="42"/>
      <c r="V39" s="42"/>
      <c r="W39" s="189">
        <f t="shared" si="5"/>
        <v>0</v>
      </c>
      <c r="X39" s="183"/>
      <c r="Y39" s="80">
        <f t="shared" si="6"/>
      </c>
      <c r="Z39" s="81">
        <f t="shared" si="7"/>
      </c>
      <c r="AA39" s="83"/>
      <c r="AB39" s="96"/>
      <c r="AC39" s="82">
        <f t="shared" si="2"/>
      </c>
      <c r="AD39" s="84">
        <v>2.2</v>
      </c>
      <c r="AE39" s="99">
        <v>0.034722222222222224</v>
      </c>
      <c r="AF39" s="172"/>
      <c r="AG39" s="173"/>
      <c r="AH39" s="173"/>
      <c r="AI39" s="173"/>
      <c r="AJ39" s="216"/>
      <c r="AK39" s="181"/>
      <c r="AL39" s="203">
        <v>0.013888888888888888</v>
      </c>
      <c r="AM39" s="25" t="s">
        <v>100</v>
      </c>
    </row>
    <row r="40" spans="1:38" s="33" customFormat="1" ht="9" customHeight="1">
      <c r="A40" s="34" t="s">
        <v>54</v>
      </c>
      <c r="B40" s="35" t="s">
        <v>13</v>
      </c>
      <c r="C40" s="24">
        <f t="shared" si="4"/>
        <v>39847</v>
      </c>
      <c r="E40" s="163">
        <v>2</v>
      </c>
      <c r="F40" s="36">
        <v>9.5</v>
      </c>
      <c r="G40" s="37">
        <v>2</v>
      </c>
      <c r="H40" s="37"/>
      <c r="I40" s="37"/>
      <c r="J40" s="37"/>
      <c r="K40" s="37"/>
      <c r="L40" s="38"/>
      <c r="M40" s="170"/>
      <c r="N40" s="193"/>
      <c r="O40" s="39">
        <v>1</v>
      </c>
      <c r="P40" s="40"/>
      <c r="Q40" s="41"/>
      <c r="R40" s="42"/>
      <c r="S40" s="42"/>
      <c r="T40" s="42"/>
      <c r="U40" s="42"/>
      <c r="V40" s="42"/>
      <c r="W40" s="189">
        <f t="shared" si="5"/>
        <v>12.5</v>
      </c>
      <c r="X40" s="183">
        <v>0.041666666666666664</v>
      </c>
      <c r="Y40" s="80">
        <f t="shared" si="6"/>
        <v>12.5</v>
      </c>
      <c r="Z40" s="81">
        <f t="shared" si="7"/>
        <v>0.003333333333333333</v>
      </c>
      <c r="AA40" s="83"/>
      <c r="AB40" s="96"/>
      <c r="AC40" s="82">
        <f t="shared" si="2"/>
      </c>
      <c r="AD40" s="84">
        <v>2</v>
      </c>
      <c r="AE40" s="99">
        <v>0.03125</v>
      </c>
      <c r="AF40" s="172"/>
      <c r="AG40" s="173"/>
      <c r="AH40" s="173"/>
      <c r="AI40" s="173"/>
      <c r="AJ40" s="216"/>
      <c r="AK40" s="181"/>
      <c r="AL40" s="203"/>
    </row>
    <row r="41" spans="1:38" s="33" customFormat="1" ht="9" customHeight="1">
      <c r="A41" s="34" t="s">
        <v>55</v>
      </c>
      <c r="B41" s="35" t="s">
        <v>15</v>
      </c>
      <c r="C41" s="24">
        <f t="shared" si="4"/>
        <v>39848</v>
      </c>
      <c r="E41" s="163">
        <v>2</v>
      </c>
      <c r="F41" s="36"/>
      <c r="G41" s="37"/>
      <c r="H41" s="37"/>
      <c r="I41" s="37"/>
      <c r="J41" s="37"/>
      <c r="K41" s="37"/>
      <c r="L41" s="38"/>
      <c r="M41" s="170"/>
      <c r="N41" s="193"/>
      <c r="O41" s="39"/>
      <c r="P41" s="40"/>
      <c r="Q41" s="41"/>
      <c r="R41" s="42"/>
      <c r="S41" s="42"/>
      <c r="T41" s="42"/>
      <c r="U41" s="42"/>
      <c r="V41" s="42"/>
      <c r="W41" s="189">
        <f t="shared" si="5"/>
        <v>0</v>
      </c>
      <c r="X41" s="183"/>
      <c r="Y41" s="80">
        <f t="shared" si="6"/>
      </c>
      <c r="Z41" s="81">
        <f t="shared" si="7"/>
      </c>
      <c r="AA41" s="83">
        <v>47</v>
      </c>
      <c r="AB41" s="96">
        <v>0.05555555555555555</v>
      </c>
      <c r="AC41" s="82">
        <f t="shared" si="2"/>
        <v>35.25</v>
      </c>
      <c r="AD41" s="84"/>
      <c r="AE41" s="99"/>
      <c r="AF41" s="172"/>
      <c r="AG41" s="173"/>
      <c r="AH41" s="173"/>
      <c r="AI41" s="173"/>
      <c r="AJ41" s="216"/>
      <c r="AK41" s="181"/>
      <c r="AL41" s="203">
        <v>0.010416666666666666</v>
      </c>
    </row>
    <row r="42" spans="1:38" s="33" customFormat="1" ht="9" customHeight="1">
      <c r="A42" s="34" t="s">
        <v>56</v>
      </c>
      <c r="B42" s="35" t="s">
        <v>17</v>
      </c>
      <c r="C42" s="24">
        <f t="shared" si="4"/>
        <v>39849</v>
      </c>
      <c r="E42" s="163">
        <v>2</v>
      </c>
      <c r="F42" s="36">
        <v>5</v>
      </c>
      <c r="G42" s="37">
        <v>4.5</v>
      </c>
      <c r="H42" s="37"/>
      <c r="I42" s="37"/>
      <c r="J42" s="37"/>
      <c r="K42" s="37"/>
      <c r="L42" s="38"/>
      <c r="M42" s="170">
        <v>0.8</v>
      </c>
      <c r="N42" s="193">
        <v>2.3</v>
      </c>
      <c r="O42" s="39"/>
      <c r="P42" s="40"/>
      <c r="Q42" s="41"/>
      <c r="R42" s="42"/>
      <c r="S42" s="42"/>
      <c r="T42" s="42"/>
      <c r="U42" s="42"/>
      <c r="V42" s="42"/>
      <c r="W42" s="189">
        <f t="shared" si="5"/>
        <v>12.600000000000001</v>
      </c>
      <c r="X42" s="183">
        <v>0.041666666666666664</v>
      </c>
      <c r="Y42" s="80">
        <f t="shared" si="6"/>
        <v>12.600000000000001</v>
      </c>
      <c r="Z42" s="81">
        <f t="shared" si="7"/>
        <v>0.0033068783068783063</v>
      </c>
      <c r="AA42" s="83"/>
      <c r="AB42" s="96"/>
      <c r="AC42" s="82">
        <f t="shared" si="2"/>
      </c>
      <c r="AD42" s="84">
        <v>2.1</v>
      </c>
      <c r="AE42" s="99">
        <v>0.034722222222222224</v>
      </c>
      <c r="AF42" s="172"/>
      <c r="AG42" s="173"/>
      <c r="AH42" s="173"/>
      <c r="AI42" s="173"/>
      <c r="AJ42" s="216"/>
      <c r="AK42" s="181"/>
      <c r="AL42" s="203"/>
    </row>
    <row r="43" spans="1:38" s="33" customFormat="1" ht="9" customHeight="1">
      <c r="A43" s="34" t="s">
        <v>57</v>
      </c>
      <c r="B43" s="35" t="s">
        <v>19</v>
      </c>
      <c r="C43" s="24">
        <f t="shared" si="4"/>
        <v>39850</v>
      </c>
      <c r="E43" s="163">
        <v>1</v>
      </c>
      <c r="F43" s="36">
        <v>4</v>
      </c>
      <c r="G43" s="37">
        <v>2</v>
      </c>
      <c r="H43" s="37"/>
      <c r="I43" s="37"/>
      <c r="J43" s="37"/>
      <c r="K43" s="37"/>
      <c r="L43" s="38"/>
      <c r="M43" s="170"/>
      <c r="N43" s="193"/>
      <c r="O43" s="39"/>
      <c r="P43" s="40"/>
      <c r="Q43" s="41"/>
      <c r="R43" s="42"/>
      <c r="S43" s="42"/>
      <c r="T43" s="42">
        <v>4.5</v>
      </c>
      <c r="U43" s="42"/>
      <c r="V43" s="42"/>
      <c r="W43" s="189">
        <f t="shared" si="5"/>
        <v>10.5</v>
      </c>
      <c r="X43" s="183">
        <v>0.034722222222222224</v>
      </c>
      <c r="Y43" s="80">
        <f t="shared" si="6"/>
        <v>12.6</v>
      </c>
      <c r="Z43" s="81">
        <f t="shared" si="7"/>
        <v>0.003306878306878307</v>
      </c>
      <c r="AA43" s="83"/>
      <c r="AB43" s="96"/>
      <c r="AC43" s="82">
        <f t="shared" si="2"/>
      </c>
      <c r="AD43" s="84"/>
      <c r="AE43" s="99"/>
      <c r="AF43" s="172"/>
      <c r="AG43" s="173"/>
      <c r="AH43" s="173"/>
      <c r="AI43" s="173"/>
      <c r="AJ43" s="216"/>
      <c r="AK43" s="181"/>
      <c r="AL43" s="203"/>
    </row>
    <row r="44" spans="1:38" s="33" customFormat="1" ht="9" customHeight="1">
      <c r="A44" s="34" t="s">
        <v>58</v>
      </c>
      <c r="B44" s="35" t="s">
        <v>21</v>
      </c>
      <c r="C44" s="24">
        <f t="shared" si="4"/>
        <v>39851</v>
      </c>
      <c r="E44" s="163"/>
      <c r="F44" s="36"/>
      <c r="G44" s="37"/>
      <c r="H44" s="37"/>
      <c r="I44" s="37"/>
      <c r="J44" s="37"/>
      <c r="K44" s="37"/>
      <c r="L44" s="38"/>
      <c r="M44" s="170"/>
      <c r="N44" s="193"/>
      <c r="O44" s="39"/>
      <c r="P44" s="40"/>
      <c r="Q44" s="41"/>
      <c r="R44" s="42"/>
      <c r="S44" s="42"/>
      <c r="T44" s="42"/>
      <c r="U44" s="42"/>
      <c r="V44" s="42"/>
      <c r="W44" s="189">
        <f t="shared" si="5"/>
        <v>0</v>
      </c>
      <c r="X44" s="183"/>
      <c r="Y44" s="80">
        <f t="shared" si="6"/>
      </c>
      <c r="Z44" s="81">
        <f t="shared" si="7"/>
      </c>
      <c r="AA44" s="83"/>
      <c r="AB44" s="96"/>
      <c r="AC44" s="82">
        <f t="shared" si="2"/>
      </c>
      <c r="AD44" s="84"/>
      <c r="AE44" s="99"/>
      <c r="AF44" s="172"/>
      <c r="AG44" s="173"/>
      <c r="AH44" s="173"/>
      <c r="AI44" s="173"/>
      <c r="AJ44" s="216"/>
      <c r="AK44" s="181"/>
      <c r="AL44" s="203"/>
    </row>
    <row r="45" spans="1:39" s="33" customFormat="1" ht="9" customHeight="1">
      <c r="A45" s="34" t="s">
        <v>59</v>
      </c>
      <c r="B45" s="35" t="s">
        <v>23</v>
      </c>
      <c r="C45" s="24">
        <f t="shared" si="4"/>
        <v>39852</v>
      </c>
      <c r="D45" s="43"/>
      <c r="E45" s="164">
        <v>1</v>
      </c>
      <c r="F45" s="44"/>
      <c r="G45" s="45"/>
      <c r="H45" s="45"/>
      <c r="I45" s="45"/>
      <c r="J45" s="45"/>
      <c r="K45" s="45"/>
      <c r="L45" s="46"/>
      <c r="M45" s="171"/>
      <c r="N45" s="194"/>
      <c r="O45" s="47"/>
      <c r="P45" s="48"/>
      <c r="Q45" s="49"/>
      <c r="R45" s="50"/>
      <c r="S45" s="50"/>
      <c r="T45" s="50"/>
      <c r="U45" s="50"/>
      <c r="V45" s="50"/>
      <c r="W45" s="189">
        <f t="shared" si="5"/>
        <v>0</v>
      </c>
      <c r="X45" s="184"/>
      <c r="Y45" s="80">
        <f t="shared" si="6"/>
      </c>
      <c r="Z45" s="81">
        <f t="shared" si="7"/>
      </c>
      <c r="AA45" s="85">
        <v>56</v>
      </c>
      <c r="AB45" s="97">
        <v>0.08333333333333333</v>
      </c>
      <c r="AC45" s="82">
        <f t="shared" si="2"/>
        <v>28</v>
      </c>
      <c r="AD45" s="86"/>
      <c r="AE45" s="100"/>
      <c r="AF45" s="174"/>
      <c r="AG45" s="175"/>
      <c r="AH45" s="175"/>
      <c r="AI45" s="175"/>
      <c r="AJ45" s="217"/>
      <c r="AK45" s="182"/>
      <c r="AL45" s="204"/>
      <c r="AM45" s="43"/>
    </row>
    <row r="46" spans="1:39" s="33" customFormat="1" ht="9" customHeight="1">
      <c r="A46" s="34" t="s">
        <v>60</v>
      </c>
      <c r="B46" s="35" t="s">
        <v>10</v>
      </c>
      <c r="C46" s="24">
        <f t="shared" si="4"/>
        <v>39853</v>
      </c>
      <c r="D46" s="25" t="s">
        <v>101</v>
      </c>
      <c r="E46" s="163">
        <v>1</v>
      </c>
      <c r="F46" s="36"/>
      <c r="G46" s="37"/>
      <c r="H46" s="37"/>
      <c r="I46" s="37"/>
      <c r="J46" s="37"/>
      <c r="K46" s="37"/>
      <c r="L46" s="38"/>
      <c r="M46" s="170"/>
      <c r="N46" s="193"/>
      <c r="O46" s="39"/>
      <c r="P46" s="40"/>
      <c r="Q46" s="41"/>
      <c r="R46" s="42"/>
      <c r="S46" s="42"/>
      <c r="T46" s="42"/>
      <c r="U46" s="42"/>
      <c r="V46" s="42"/>
      <c r="W46" s="189">
        <f t="shared" si="5"/>
        <v>0</v>
      </c>
      <c r="X46" s="183"/>
      <c r="Y46" s="80">
        <f t="shared" si="6"/>
      </c>
      <c r="Z46" s="81">
        <f t="shared" si="7"/>
      </c>
      <c r="AA46" s="83"/>
      <c r="AB46" s="96"/>
      <c r="AC46" s="82">
        <f t="shared" si="2"/>
      </c>
      <c r="AD46" s="84">
        <v>2</v>
      </c>
      <c r="AE46" s="99">
        <v>0.034722222222222224</v>
      </c>
      <c r="AF46" s="172"/>
      <c r="AG46" s="173"/>
      <c r="AH46" s="173"/>
      <c r="AI46" s="173"/>
      <c r="AJ46" s="216"/>
      <c r="AK46" s="181"/>
      <c r="AL46" s="203"/>
      <c r="AM46" s="25" t="s">
        <v>101</v>
      </c>
    </row>
    <row r="47" spans="1:38" s="33" customFormat="1" ht="9" customHeight="1">
      <c r="A47" s="34" t="s">
        <v>61</v>
      </c>
      <c r="B47" s="35" t="s">
        <v>13</v>
      </c>
      <c r="C47" s="24">
        <f t="shared" si="4"/>
        <v>39854</v>
      </c>
      <c r="E47" s="163">
        <v>1</v>
      </c>
      <c r="F47" s="36">
        <v>6.5</v>
      </c>
      <c r="G47" s="37">
        <v>4</v>
      </c>
      <c r="H47" s="37"/>
      <c r="I47" s="37"/>
      <c r="J47" s="37"/>
      <c r="K47" s="37"/>
      <c r="L47" s="38"/>
      <c r="M47" s="170"/>
      <c r="N47" s="193"/>
      <c r="O47" s="39">
        <v>2.5</v>
      </c>
      <c r="P47" s="40"/>
      <c r="Q47" s="41"/>
      <c r="R47" s="42"/>
      <c r="S47" s="42"/>
      <c r="T47" s="42"/>
      <c r="U47" s="42"/>
      <c r="V47" s="42"/>
      <c r="W47" s="189">
        <f t="shared" si="5"/>
        <v>13</v>
      </c>
      <c r="X47" s="183">
        <v>0.04652777777777778</v>
      </c>
      <c r="Y47" s="80">
        <f t="shared" si="6"/>
        <v>11.64179104477612</v>
      </c>
      <c r="Z47" s="81">
        <f t="shared" si="7"/>
        <v>0.0035790598290598294</v>
      </c>
      <c r="AA47" s="83"/>
      <c r="AB47" s="96"/>
      <c r="AC47" s="82">
        <f t="shared" si="2"/>
      </c>
      <c r="AD47" s="84"/>
      <c r="AE47" s="99"/>
      <c r="AF47" s="172"/>
      <c r="AG47" s="173"/>
      <c r="AH47" s="173"/>
      <c r="AI47" s="173"/>
      <c r="AJ47" s="216"/>
      <c r="AK47" s="181"/>
      <c r="AL47" s="203"/>
    </row>
    <row r="48" spans="1:38" s="33" customFormat="1" ht="9" customHeight="1">
      <c r="A48" s="34" t="s">
        <v>62</v>
      </c>
      <c r="B48" s="35" t="s">
        <v>15</v>
      </c>
      <c r="C48" s="24">
        <f t="shared" si="4"/>
        <v>39855</v>
      </c>
      <c r="E48" s="163">
        <v>3</v>
      </c>
      <c r="F48" s="36"/>
      <c r="G48" s="37"/>
      <c r="H48" s="37">
        <v>9.3</v>
      </c>
      <c r="I48" s="37"/>
      <c r="J48" s="37"/>
      <c r="K48" s="37"/>
      <c r="L48" s="38"/>
      <c r="M48" s="170"/>
      <c r="N48" s="193"/>
      <c r="O48" s="39"/>
      <c r="P48" s="40"/>
      <c r="Q48" s="41"/>
      <c r="R48" s="42"/>
      <c r="S48" s="42"/>
      <c r="T48" s="42"/>
      <c r="U48" s="42"/>
      <c r="V48" s="42"/>
      <c r="W48" s="189">
        <f t="shared" si="5"/>
        <v>9.3</v>
      </c>
      <c r="X48" s="183">
        <v>0.03125</v>
      </c>
      <c r="Y48" s="80">
        <f t="shared" si="6"/>
        <v>12.4</v>
      </c>
      <c r="Z48" s="81">
        <f t="shared" si="7"/>
        <v>0.0033602150537634405</v>
      </c>
      <c r="AA48" s="83">
        <v>46</v>
      </c>
      <c r="AB48" s="96">
        <v>0.05555555555555555</v>
      </c>
      <c r="AC48" s="82">
        <f t="shared" si="2"/>
        <v>34.5</v>
      </c>
      <c r="AD48" s="84">
        <v>2</v>
      </c>
      <c r="AE48" s="99">
        <v>0.034722222222222224</v>
      </c>
      <c r="AF48" s="172"/>
      <c r="AG48" s="173"/>
      <c r="AH48" s="173"/>
      <c r="AI48" s="173"/>
      <c r="AJ48" s="216"/>
      <c r="AK48" s="181"/>
      <c r="AL48" s="203"/>
    </row>
    <row r="49" spans="1:38" s="33" customFormat="1" ht="9" customHeight="1">
      <c r="A49" s="34" t="s">
        <v>63</v>
      </c>
      <c r="B49" s="35" t="s">
        <v>17</v>
      </c>
      <c r="C49" s="24">
        <f t="shared" si="4"/>
        <v>39856</v>
      </c>
      <c r="E49" s="163">
        <v>3</v>
      </c>
      <c r="F49" s="36">
        <v>7</v>
      </c>
      <c r="G49" s="37">
        <v>3</v>
      </c>
      <c r="H49" s="37"/>
      <c r="I49" s="37"/>
      <c r="J49" s="37"/>
      <c r="K49" s="37"/>
      <c r="L49" s="38"/>
      <c r="M49" s="170"/>
      <c r="N49" s="193">
        <v>6.4</v>
      </c>
      <c r="O49" s="39"/>
      <c r="P49" s="40"/>
      <c r="Q49" s="41"/>
      <c r="R49" s="42"/>
      <c r="S49" s="42"/>
      <c r="T49" s="42"/>
      <c r="U49" s="42"/>
      <c r="V49" s="42"/>
      <c r="W49" s="189">
        <f t="shared" si="5"/>
        <v>16.4</v>
      </c>
      <c r="X49" s="183">
        <v>0.052083333333333336</v>
      </c>
      <c r="Y49" s="80">
        <f t="shared" si="6"/>
        <v>13.119999999999997</v>
      </c>
      <c r="Z49" s="81">
        <f t="shared" si="7"/>
        <v>0.0031758130081300817</v>
      </c>
      <c r="AA49" s="83"/>
      <c r="AB49" s="96"/>
      <c r="AC49" s="82">
        <f t="shared" si="2"/>
      </c>
      <c r="AD49" s="84">
        <v>2.15</v>
      </c>
      <c r="AE49" s="99">
        <v>0.034722222222222224</v>
      </c>
      <c r="AF49" s="172"/>
      <c r="AG49" s="173"/>
      <c r="AH49" s="173"/>
      <c r="AI49" s="173"/>
      <c r="AJ49" s="216"/>
      <c r="AK49" s="181"/>
      <c r="AL49" s="203">
        <v>0.010416666666666666</v>
      </c>
    </row>
    <row r="50" spans="1:38" s="33" customFormat="1" ht="9" customHeight="1">
      <c r="A50" s="34" t="s">
        <v>64</v>
      </c>
      <c r="B50" s="35" t="s">
        <v>19</v>
      </c>
      <c r="C50" s="24">
        <f t="shared" si="4"/>
        <v>39857</v>
      </c>
      <c r="E50" s="163">
        <v>1</v>
      </c>
      <c r="F50" s="36"/>
      <c r="G50" s="37"/>
      <c r="H50" s="37"/>
      <c r="I50" s="37">
        <v>13</v>
      </c>
      <c r="J50" s="37"/>
      <c r="K50" s="37"/>
      <c r="L50" s="38"/>
      <c r="M50" s="170"/>
      <c r="N50" s="193"/>
      <c r="O50" s="39"/>
      <c r="P50" s="40"/>
      <c r="Q50" s="41"/>
      <c r="R50" s="42"/>
      <c r="S50" s="42"/>
      <c r="T50" s="42"/>
      <c r="U50" s="42"/>
      <c r="V50" s="42"/>
      <c r="W50" s="189">
        <f t="shared" si="5"/>
        <v>13</v>
      </c>
      <c r="X50" s="183">
        <v>0.041666666666666664</v>
      </c>
      <c r="Y50" s="80">
        <f t="shared" si="6"/>
        <v>13</v>
      </c>
      <c r="Z50" s="81">
        <f t="shared" si="7"/>
        <v>0.003205128205128205</v>
      </c>
      <c r="AA50" s="83"/>
      <c r="AB50" s="96"/>
      <c r="AC50" s="82">
        <f t="shared" si="2"/>
      </c>
      <c r="AD50" s="84"/>
      <c r="AE50" s="99"/>
      <c r="AF50" s="172"/>
      <c r="AG50" s="173"/>
      <c r="AH50" s="173"/>
      <c r="AI50" s="173"/>
      <c r="AJ50" s="216"/>
      <c r="AK50" s="181"/>
      <c r="AL50" s="203"/>
    </row>
    <row r="51" spans="1:38" s="33" customFormat="1" ht="9" customHeight="1">
      <c r="A51" s="34" t="s">
        <v>65</v>
      </c>
      <c r="B51" s="35" t="s">
        <v>21</v>
      </c>
      <c r="C51" s="24">
        <f t="shared" si="4"/>
        <v>39858</v>
      </c>
      <c r="E51" s="163"/>
      <c r="F51" s="36"/>
      <c r="G51" s="37"/>
      <c r="H51" s="37"/>
      <c r="I51" s="37"/>
      <c r="J51" s="37"/>
      <c r="K51" s="37"/>
      <c r="L51" s="38"/>
      <c r="M51" s="170"/>
      <c r="N51" s="193"/>
      <c r="O51" s="39"/>
      <c r="P51" s="40"/>
      <c r="Q51" s="41"/>
      <c r="R51" s="42"/>
      <c r="S51" s="42"/>
      <c r="T51" s="42"/>
      <c r="U51" s="42"/>
      <c r="V51" s="42"/>
      <c r="W51" s="189">
        <f t="shared" si="5"/>
        <v>0</v>
      </c>
      <c r="X51" s="183"/>
      <c r="Y51" s="80">
        <f t="shared" si="6"/>
      </c>
      <c r="Z51" s="81">
        <f t="shared" si="7"/>
      </c>
      <c r="AA51" s="83"/>
      <c r="AB51" s="96"/>
      <c r="AC51" s="82">
        <f t="shared" si="2"/>
      </c>
      <c r="AD51" s="84"/>
      <c r="AE51" s="99"/>
      <c r="AF51" s="172"/>
      <c r="AG51" s="173"/>
      <c r="AH51" s="173"/>
      <c r="AI51" s="173"/>
      <c r="AJ51" s="216"/>
      <c r="AK51" s="181"/>
      <c r="AL51" s="203"/>
    </row>
    <row r="52" spans="1:39" s="33" customFormat="1" ht="9" customHeight="1">
      <c r="A52" s="34" t="s">
        <v>66</v>
      </c>
      <c r="B52" s="35" t="s">
        <v>23</v>
      </c>
      <c r="C52" s="24">
        <f t="shared" si="4"/>
        <v>39859</v>
      </c>
      <c r="D52" s="43"/>
      <c r="E52" s="164">
        <v>1</v>
      </c>
      <c r="F52" s="44"/>
      <c r="G52" s="45"/>
      <c r="H52" s="45"/>
      <c r="I52" s="45"/>
      <c r="J52" s="45"/>
      <c r="K52" s="45"/>
      <c r="L52" s="46"/>
      <c r="M52" s="171"/>
      <c r="N52" s="194"/>
      <c r="O52" s="47"/>
      <c r="P52" s="48"/>
      <c r="Q52" s="49"/>
      <c r="R52" s="50"/>
      <c r="S52" s="50"/>
      <c r="T52" s="50"/>
      <c r="U52" s="50"/>
      <c r="V52" s="50"/>
      <c r="W52" s="189">
        <f t="shared" si="5"/>
        <v>0</v>
      </c>
      <c r="X52" s="184"/>
      <c r="Y52" s="80">
        <f t="shared" si="6"/>
      </c>
      <c r="Z52" s="81">
        <f t="shared" si="7"/>
      </c>
      <c r="AA52" s="85">
        <v>72</v>
      </c>
      <c r="AB52" s="97">
        <v>0.1076388888888889</v>
      </c>
      <c r="AC52" s="82">
        <f t="shared" si="2"/>
        <v>27.870967741935484</v>
      </c>
      <c r="AD52" s="86"/>
      <c r="AE52" s="100"/>
      <c r="AF52" s="174"/>
      <c r="AG52" s="175"/>
      <c r="AH52" s="175"/>
      <c r="AI52" s="175"/>
      <c r="AJ52" s="217"/>
      <c r="AK52" s="182"/>
      <c r="AL52" s="204"/>
      <c r="AM52" s="43"/>
    </row>
    <row r="53" spans="1:39" s="33" customFormat="1" ht="9" customHeight="1">
      <c r="A53" s="34" t="s">
        <v>67</v>
      </c>
      <c r="B53" s="35" t="s">
        <v>10</v>
      </c>
      <c r="C53" s="24">
        <f t="shared" si="4"/>
        <v>39860</v>
      </c>
      <c r="D53" s="25" t="s">
        <v>102</v>
      </c>
      <c r="E53" s="163">
        <v>1</v>
      </c>
      <c r="F53" s="36"/>
      <c r="G53" s="37"/>
      <c r="H53" s="37"/>
      <c r="I53" s="37"/>
      <c r="J53" s="37"/>
      <c r="K53" s="37"/>
      <c r="L53" s="38"/>
      <c r="M53" s="170"/>
      <c r="N53" s="193"/>
      <c r="O53" s="39"/>
      <c r="P53" s="40"/>
      <c r="Q53" s="41"/>
      <c r="R53" s="42"/>
      <c r="S53" s="42"/>
      <c r="T53" s="42"/>
      <c r="U53" s="42"/>
      <c r="V53" s="42"/>
      <c r="W53" s="189">
        <f t="shared" si="5"/>
        <v>0</v>
      </c>
      <c r="X53" s="183"/>
      <c r="Y53" s="80">
        <f t="shared" si="6"/>
      </c>
      <c r="Z53" s="81">
        <f t="shared" si="7"/>
      </c>
      <c r="AA53" s="83"/>
      <c r="AB53" s="96"/>
      <c r="AC53" s="82">
        <f t="shared" si="2"/>
      </c>
      <c r="AD53" s="84">
        <v>2.2</v>
      </c>
      <c r="AE53" s="99">
        <v>0.03819444444444444</v>
      </c>
      <c r="AF53" s="172"/>
      <c r="AG53" s="173"/>
      <c r="AH53" s="173"/>
      <c r="AI53" s="173"/>
      <c r="AJ53" s="216"/>
      <c r="AK53" s="181"/>
      <c r="AL53" s="203"/>
      <c r="AM53" s="25" t="s">
        <v>102</v>
      </c>
    </row>
    <row r="54" spans="1:38" s="33" customFormat="1" ht="9" customHeight="1">
      <c r="A54" s="34" t="s">
        <v>68</v>
      </c>
      <c r="B54" s="35" t="s">
        <v>13</v>
      </c>
      <c r="C54" s="24">
        <f t="shared" si="4"/>
        <v>39861</v>
      </c>
      <c r="E54" s="163">
        <v>2</v>
      </c>
      <c r="F54" s="36">
        <v>9.5</v>
      </c>
      <c r="G54" s="37">
        <v>5</v>
      </c>
      <c r="H54" s="37"/>
      <c r="I54" s="37"/>
      <c r="J54" s="37"/>
      <c r="K54" s="37"/>
      <c r="L54" s="38"/>
      <c r="M54" s="170"/>
      <c r="N54" s="193"/>
      <c r="O54" s="39">
        <v>4.5</v>
      </c>
      <c r="P54" s="40"/>
      <c r="Q54" s="41"/>
      <c r="R54" s="42"/>
      <c r="S54" s="42">
        <v>2.5</v>
      </c>
      <c r="T54" s="42"/>
      <c r="U54" s="42"/>
      <c r="V54" s="42"/>
      <c r="W54" s="189">
        <f t="shared" si="5"/>
        <v>21.5</v>
      </c>
      <c r="X54" s="183">
        <v>0.06944444444444443</v>
      </c>
      <c r="Y54" s="80">
        <f t="shared" si="6"/>
        <v>12.9</v>
      </c>
      <c r="Z54" s="81">
        <f t="shared" si="7"/>
        <v>0.0032299741602067177</v>
      </c>
      <c r="AA54" s="83"/>
      <c r="AB54" s="96"/>
      <c r="AC54" s="82">
        <f t="shared" si="2"/>
      </c>
      <c r="AD54" s="84"/>
      <c r="AE54" s="99"/>
      <c r="AF54" s="172"/>
      <c r="AG54" s="173"/>
      <c r="AH54" s="173"/>
      <c r="AI54" s="173"/>
      <c r="AJ54" s="216"/>
      <c r="AK54" s="181"/>
      <c r="AL54" s="203">
        <v>0.013888888888888888</v>
      </c>
    </row>
    <row r="55" spans="1:38" s="33" customFormat="1" ht="9" customHeight="1">
      <c r="A55" s="34" t="s">
        <v>69</v>
      </c>
      <c r="B55" s="35" t="s">
        <v>15</v>
      </c>
      <c r="C55" s="24">
        <f t="shared" si="4"/>
        <v>39862</v>
      </c>
      <c r="E55" s="163">
        <v>2</v>
      </c>
      <c r="F55" s="36"/>
      <c r="G55" s="37"/>
      <c r="H55" s="37"/>
      <c r="I55" s="37"/>
      <c r="J55" s="37"/>
      <c r="K55" s="37"/>
      <c r="L55" s="38"/>
      <c r="M55" s="170"/>
      <c r="N55" s="193"/>
      <c r="O55" s="39"/>
      <c r="P55" s="40"/>
      <c r="Q55" s="41"/>
      <c r="R55" s="42"/>
      <c r="S55" s="42"/>
      <c r="T55" s="42"/>
      <c r="U55" s="42"/>
      <c r="V55" s="42"/>
      <c r="W55" s="189">
        <f t="shared" si="5"/>
        <v>0</v>
      </c>
      <c r="X55" s="183"/>
      <c r="Y55" s="80">
        <f t="shared" si="6"/>
      </c>
      <c r="Z55" s="81">
        <f t="shared" si="7"/>
      </c>
      <c r="AA55" s="83">
        <v>50</v>
      </c>
      <c r="AB55" s="96">
        <v>0.0625</v>
      </c>
      <c r="AC55" s="82">
        <f t="shared" si="2"/>
        <v>33.333333333333336</v>
      </c>
      <c r="AD55" s="84">
        <v>2.1</v>
      </c>
      <c r="AE55" s="99">
        <v>0.034722222222222224</v>
      </c>
      <c r="AF55" s="172"/>
      <c r="AG55" s="173"/>
      <c r="AH55" s="173"/>
      <c r="AI55" s="173"/>
      <c r="AJ55" s="216"/>
      <c r="AK55" s="181"/>
      <c r="AL55" s="203"/>
    </row>
    <row r="56" spans="1:38" s="33" customFormat="1" ht="9" customHeight="1">
      <c r="A56" s="34" t="s">
        <v>70</v>
      </c>
      <c r="B56" s="35" t="s">
        <v>17</v>
      </c>
      <c r="C56" s="24">
        <f t="shared" si="4"/>
        <v>39863</v>
      </c>
      <c r="E56" s="163">
        <v>2</v>
      </c>
      <c r="F56" s="36">
        <v>9</v>
      </c>
      <c r="G56" s="37">
        <v>4</v>
      </c>
      <c r="H56" s="37"/>
      <c r="I56" s="37"/>
      <c r="J56" s="37"/>
      <c r="K56" s="37"/>
      <c r="L56" s="38"/>
      <c r="M56" s="170"/>
      <c r="N56" s="193">
        <v>5</v>
      </c>
      <c r="O56" s="39"/>
      <c r="P56" s="40"/>
      <c r="Q56" s="41"/>
      <c r="R56" s="42"/>
      <c r="S56" s="42"/>
      <c r="T56" s="42"/>
      <c r="U56" s="42"/>
      <c r="V56" s="42"/>
      <c r="W56" s="189">
        <f t="shared" si="5"/>
        <v>18</v>
      </c>
      <c r="X56" s="183">
        <v>0.05902777777777778</v>
      </c>
      <c r="Y56" s="80">
        <f t="shared" si="6"/>
        <v>12.705882352941176</v>
      </c>
      <c r="Z56" s="81">
        <f t="shared" si="7"/>
        <v>0.0032793209876543212</v>
      </c>
      <c r="AA56" s="83"/>
      <c r="AB56" s="96"/>
      <c r="AC56" s="82">
        <f t="shared" si="2"/>
      </c>
      <c r="AD56" s="84"/>
      <c r="AE56" s="99"/>
      <c r="AF56" s="172"/>
      <c r="AG56" s="173"/>
      <c r="AH56" s="173"/>
      <c r="AI56" s="173"/>
      <c r="AJ56" s="216"/>
      <c r="AK56" s="181"/>
      <c r="AL56" s="203">
        <v>0.013888888888888888</v>
      </c>
    </row>
    <row r="57" spans="1:38" s="33" customFormat="1" ht="9" customHeight="1">
      <c r="A57" s="34" t="s">
        <v>71</v>
      </c>
      <c r="B57" s="35" t="s">
        <v>19</v>
      </c>
      <c r="C57" s="24">
        <f t="shared" si="4"/>
        <v>39864</v>
      </c>
      <c r="E57" s="163">
        <v>2</v>
      </c>
      <c r="F57" s="36"/>
      <c r="G57" s="37"/>
      <c r="H57" s="37"/>
      <c r="I57" s="37">
        <v>13</v>
      </c>
      <c r="J57" s="37"/>
      <c r="K57" s="37"/>
      <c r="L57" s="38"/>
      <c r="M57" s="170"/>
      <c r="N57" s="193"/>
      <c r="O57" s="39"/>
      <c r="P57" s="40"/>
      <c r="Q57" s="41"/>
      <c r="R57" s="42"/>
      <c r="S57" s="42"/>
      <c r="T57" s="42"/>
      <c r="U57" s="42"/>
      <c r="V57" s="42"/>
      <c r="W57" s="189">
        <f t="shared" si="5"/>
        <v>13</v>
      </c>
      <c r="X57" s="183">
        <v>0.041666666666666664</v>
      </c>
      <c r="Y57" s="80">
        <f t="shared" si="6"/>
        <v>13</v>
      </c>
      <c r="Z57" s="81">
        <f t="shared" si="7"/>
        <v>0.003205128205128205</v>
      </c>
      <c r="AA57" s="83"/>
      <c r="AB57" s="96"/>
      <c r="AC57" s="82">
        <f t="shared" si="2"/>
      </c>
      <c r="AD57" s="84">
        <v>2.2</v>
      </c>
      <c r="AE57" s="99">
        <v>0.03819444444444444</v>
      </c>
      <c r="AF57" s="172"/>
      <c r="AG57" s="173"/>
      <c r="AH57" s="173"/>
      <c r="AI57" s="173"/>
      <c r="AJ57" s="216"/>
      <c r="AK57" s="181"/>
      <c r="AL57" s="203"/>
    </row>
    <row r="58" spans="1:38" s="33" customFormat="1" ht="9" customHeight="1">
      <c r="A58" s="34" t="s">
        <v>72</v>
      </c>
      <c r="B58" s="35" t="s">
        <v>21</v>
      </c>
      <c r="C58" s="24">
        <f t="shared" si="4"/>
        <v>39865</v>
      </c>
      <c r="E58" s="163"/>
      <c r="F58" s="36"/>
      <c r="G58" s="37"/>
      <c r="H58" s="37"/>
      <c r="I58" s="37"/>
      <c r="J58" s="37"/>
      <c r="K58" s="37"/>
      <c r="L58" s="38"/>
      <c r="M58" s="170"/>
      <c r="N58" s="193"/>
      <c r="O58" s="39"/>
      <c r="P58" s="40"/>
      <c r="Q58" s="41"/>
      <c r="R58" s="42"/>
      <c r="S58" s="42"/>
      <c r="T58" s="42"/>
      <c r="U58" s="42"/>
      <c r="V58" s="42"/>
      <c r="W58" s="189">
        <f t="shared" si="5"/>
        <v>0</v>
      </c>
      <c r="X58" s="183"/>
      <c r="Y58" s="80">
        <f t="shared" si="6"/>
      </c>
      <c r="Z58" s="81">
        <f t="shared" si="7"/>
      </c>
      <c r="AA58" s="83"/>
      <c r="AB58" s="96"/>
      <c r="AC58" s="82">
        <f t="shared" si="2"/>
      </c>
      <c r="AD58" s="84"/>
      <c r="AE58" s="99"/>
      <c r="AF58" s="172"/>
      <c r="AG58" s="173"/>
      <c r="AH58" s="173"/>
      <c r="AI58" s="173"/>
      <c r="AJ58" s="216"/>
      <c r="AK58" s="181"/>
      <c r="AL58" s="203"/>
    </row>
    <row r="59" spans="1:39" s="33" customFormat="1" ht="9" customHeight="1">
      <c r="A59" s="34" t="s">
        <v>73</v>
      </c>
      <c r="B59" s="35" t="s">
        <v>23</v>
      </c>
      <c r="C59" s="24">
        <f t="shared" si="4"/>
        <v>39866</v>
      </c>
      <c r="D59" s="43"/>
      <c r="E59" s="164">
        <v>1</v>
      </c>
      <c r="F59" s="44"/>
      <c r="G59" s="45"/>
      <c r="H59" s="45"/>
      <c r="I59" s="45"/>
      <c r="J59" s="45"/>
      <c r="K59" s="45"/>
      <c r="L59" s="46"/>
      <c r="M59" s="171"/>
      <c r="N59" s="194"/>
      <c r="O59" s="47"/>
      <c r="P59" s="48"/>
      <c r="Q59" s="49"/>
      <c r="R59" s="50"/>
      <c r="S59" s="50"/>
      <c r="T59" s="50"/>
      <c r="U59" s="50"/>
      <c r="V59" s="50"/>
      <c r="W59" s="189">
        <f t="shared" si="5"/>
        <v>0</v>
      </c>
      <c r="X59" s="184"/>
      <c r="Y59" s="80">
        <f t="shared" si="6"/>
      </c>
      <c r="Z59" s="81">
        <f t="shared" si="7"/>
      </c>
      <c r="AA59" s="85">
        <v>92</v>
      </c>
      <c r="AB59" s="97">
        <v>0.13194444444444445</v>
      </c>
      <c r="AC59" s="82">
        <f t="shared" si="2"/>
        <v>29.05263157894737</v>
      </c>
      <c r="AD59" s="86"/>
      <c r="AE59" s="100"/>
      <c r="AF59" s="174"/>
      <c r="AG59" s="175"/>
      <c r="AH59" s="175"/>
      <c r="AI59" s="175"/>
      <c r="AJ59" s="217"/>
      <c r="AK59" s="182"/>
      <c r="AL59" s="204"/>
      <c r="AM59" s="43"/>
    </row>
    <row r="60" spans="1:39" s="33" customFormat="1" ht="9" customHeight="1">
      <c r="A60" s="34" t="s">
        <v>74</v>
      </c>
      <c r="B60" s="35" t="s">
        <v>10</v>
      </c>
      <c r="C60" s="24">
        <f t="shared" si="4"/>
        <v>39867</v>
      </c>
      <c r="D60" s="25" t="s">
        <v>103</v>
      </c>
      <c r="E60" s="163">
        <v>2</v>
      </c>
      <c r="F60" s="36">
        <v>9.5</v>
      </c>
      <c r="G60" s="37">
        <v>5</v>
      </c>
      <c r="H60" s="37"/>
      <c r="I60" s="37"/>
      <c r="J60" s="37"/>
      <c r="K60" s="37"/>
      <c r="L60" s="38"/>
      <c r="M60" s="170"/>
      <c r="N60" s="193"/>
      <c r="O60" s="39">
        <v>3.6</v>
      </c>
      <c r="P60" s="40"/>
      <c r="Q60" s="41"/>
      <c r="R60" s="42"/>
      <c r="S60" s="42">
        <v>5.2</v>
      </c>
      <c r="T60" s="42"/>
      <c r="U60" s="42"/>
      <c r="V60" s="42"/>
      <c r="W60" s="189">
        <f t="shared" si="5"/>
        <v>23.3</v>
      </c>
      <c r="X60" s="183">
        <v>0.0763888888888889</v>
      </c>
      <c r="Y60" s="80">
        <f t="shared" si="6"/>
        <v>12.709090909090909</v>
      </c>
      <c r="Z60" s="81">
        <f t="shared" si="7"/>
        <v>0.0032784930853600384</v>
      </c>
      <c r="AA60" s="83"/>
      <c r="AB60" s="96"/>
      <c r="AC60" s="82">
        <f t="shared" si="2"/>
      </c>
      <c r="AD60" s="84">
        <v>2.2</v>
      </c>
      <c r="AE60" s="99">
        <v>0.041666666666666664</v>
      </c>
      <c r="AF60" s="172"/>
      <c r="AG60" s="173"/>
      <c r="AH60" s="173"/>
      <c r="AI60" s="173"/>
      <c r="AJ60" s="216"/>
      <c r="AK60" s="181"/>
      <c r="AL60" s="203"/>
      <c r="AM60" s="25" t="s">
        <v>103</v>
      </c>
    </row>
    <row r="61" spans="1:38" s="33" customFormat="1" ht="9" customHeight="1">
      <c r="A61" s="34" t="s">
        <v>75</v>
      </c>
      <c r="B61" s="35" t="s">
        <v>13</v>
      </c>
      <c r="C61" s="24">
        <f t="shared" si="4"/>
        <v>39868</v>
      </c>
      <c r="E61" s="163">
        <v>1</v>
      </c>
      <c r="F61" s="36"/>
      <c r="G61" s="37"/>
      <c r="H61" s="37"/>
      <c r="I61" s="37"/>
      <c r="J61" s="37"/>
      <c r="K61" s="37"/>
      <c r="L61" s="38"/>
      <c r="M61" s="170"/>
      <c r="N61" s="193"/>
      <c r="O61" s="39"/>
      <c r="P61" s="40"/>
      <c r="Q61" s="41"/>
      <c r="R61" s="42"/>
      <c r="S61" s="42"/>
      <c r="T61" s="42"/>
      <c r="U61" s="42"/>
      <c r="V61" s="42"/>
      <c r="W61" s="189">
        <f t="shared" si="5"/>
        <v>0</v>
      </c>
      <c r="X61" s="183"/>
      <c r="Y61" s="80">
        <f t="shared" si="6"/>
      </c>
      <c r="Z61" s="81">
        <f t="shared" si="7"/>
      </c>
      <c r="AA61" s="83"/>
      <c r="AB61" s="96"/>
      <c r="AC61" s="82">
        <f t="shared" si="2"/>
      </c>
      <c r="AD61" s="84">
        <v>2.2</v>
      </c>
      <c r="AE61" s="99">
        <v>0.041666666666666664</v>
      </c>
      <c r="AF61" s="172"/>
      <c r="AG61" s="173"/>
      <c r="AH61" s="173"/>
      <c r="AI61" s="173"/>
      <c r="AJ61" s="216"/>
      <c r="AK61" s="181"/>
      <c r="AL61" s="203"/>
    </row>
    <row r="62" spans="1:38" s="33" customFormat="1" ht="9" customHeight="1">
      <c r="A62" s="34" t="s">
        <v>76</v>
      </c>
      <c r="B62" s="35" t="s">
        <v>15</v>
      </c>
      <c r="C62" s="24">
        <f t="shared" si="4"/>
        <v>39869</v>
      </c>
      <c r="E62" s="163">
        <v>1</v>
      </c>
      <c r="F62" s="36"/>
      <c r="G62" s="37"/>
      <c r="H62" s="37"/>
      <c r="I62" s="37"/>
      <c r="J62" s="37"/>
      <c r="K62" s="37"/>
      <c r="L62" s="38"/>
      <c r="M62" s="170"/>
      <c r="N62" s="193"/>
      <c r="O62" s="39"/>
      <c r="P62" s="40"/>
      <c r="Q62" s="41"/>
      <c r="R62" s="42"/>
      <c r="S62" s="42"/>
      <c r="T62" s="42"/>
      <c r="U62" s="42"/>
      <c r="V62" s="42"/>
      <c r="W62" s="189">
        <f t="shared" si="5"/>
        <v>0</v>
      </c>
      <c r="X62" s="183"/>
      <c r="Y62" s="80">
        <f t="shared" si="6"/>
      </c>
      <c r="Z62" s="81">
        <f t="shared" si="7"/>
      </c>
      <c r="AA62" s="83">
        <v>45</v>
      </c>
      <c r="AB62" s="96">
        <v>0.052083333333333336</v>
      </c>
      <c r="AC62" s="82">
        <f t="shared" si="2"/>
        <v>36</v>
      </c>
      <c r="AD62" s="84"/>
      <c r="AE62" s="99"/>
      <c r="AF62" s="172"/>
      <c r="AG62" s="173"/>
      <c r="AH62" s="173"/>
      <c r="AI62" s="173"/>
      <c r="AJ62" s="216"/>
      <c r="AK62" s="181"/>
      <c r="AL62" s="203"/>
    </row>
    <row r="63" spans="1:38" s="33" customFormat="1" ht="9" customHeight="1">
      <c r="A63" s="34" t="s">
        <v>77</v>
      </c>
      <c r="B63" s="35" t="s">
        <v>17</v>
      </c>
      <c r="C63" s="24">
        <f t="shared" si="4"/>
        <v>39870</v>
      </c>
      <c r="E63" s="163">
        <v>2</v>
      </c>
      <c r="F63" s="36">
        <v>10</v>
      </c>
      <c r="G63" s="37">
        <v>4</v>
      </c>
      <c r="H63" s="37"/>
      <c r="I63" s="37"/>
      <c r="J63" s="37"/>
      <c r="K63" s="37"/>
      <c r="L63" s="38"/>
      <c r="M63" s="170"/>
      <c r="N63" s="193"/>
      <c r="O63" s="39"/>
      <c r="P63" s="40"/>
      <c r="Q63" s="41"/>
      <c r="R63" s="42"/>
      <c r="S63" s="42">
        <v>7.3</v>
      </c>
      <c r="T63" s="42"/>
      <c r="U63" s="42"/>
      <c r="V63" s="42"/>
      <c r="W63" s="189">
        <f t="shared" si="5"/>
        <v>21.3</v>
      </c>
      <c r="X63" s="183">
        <v>0.06944444444444443</v>
      </c>
      <c r="Y63" s="80">
        <f t="shared" si="6"/>
        <v>12.780000000000003</v>
      </c>
      <c r="Z63" s="81">
        <f t="shared" si="7"/>
        <v>0.0032603025560772035</v>
      </c>
      <c r="AA63" s="83"/>
      <c r="AB63" s="96"/>
      <c r="AC63" s="82">
        <f t="shared" si="2"/>
      </c>
      <c r="AD63" s="84">
        <v>2.2</v>
      </c>
      <c r="AE63" s="99">
        <v>0.041666666666666664</v>
      </c>
      <c r="AF63" s="172"/>
      <c r="AG63" s="173"/>
      <c r="AH63" s="173"/>
      <c r="AI63" s="173"/>
      <c r="AJ63" s="216"/>
      <c r="AK63" s="181"/>
      <c r="AL63" s="203"/>
    </row>
    <row r="64" spans="1:38" s="33" customFormat="1" ht="9" customHeight="1">
      <c r="A64" s="34" t="s">
        <v>78</v>
      </c>
      <c r="B64" s="35" t="s">
        <v>19</v>
      </c>
      <c r="C64" s="24">
        <f t="shared" si="4"/>
        <v>39871</v>
      </c>
      <c r="E64" s="163">
        <v>3</v>
      </c>
      <c r="F64" s="36"/>
      <c r="G64" s="37"/>
      <c r="H64" s="37"/>
      <c r="I64" s="37"/>
      <c r="J64" s="37">
        <v>15</v>
      </c>
      <c r="K64" s="37"/>
      <c r="L64" s="38"/>
      <c r="M64" s="170"/>
      <c r="N64" s="193"/>
      <c r="O64" s="39"/>
      <c r="P64" s="40"/>
      <c r="Q64" s="41"/>
      <c r="R64" s="42"/>
      <c r="S64" s="42"/>
      <c r="T64" s="42"/>
      <c r="U64" s="42"/>
      <c r="V64" s="42"/>
      <c r="W64" s="189">
        <f t="shared" si="3"/>
        <v>15</v>
      </c>
      <c r="X64" s="183">
        <v>0.052083333333333336</v>
      </c>
      <c r="Y64" s="80">
        <f t="shared" si="6"/>
        <v>12</v>
      </c>
      <c r="Z64" s="81">
        <f t="shared" si="7"/>
        <v>0.0034722222222222225</v>
      </c>
      <c r="AA64" s="83"/>
      <c r="AB64" s="96"/>
      <c r="AC64" s="82">
        <f t="shared" si="2"/>
      </c>
      <c r="AD64" s="84">
        <v>2</v>
      </c>
      <c r="AE64" s="99">
        <v>0.041666666666666664</v>
      </c>
      <c r="AF64" s="172"/>
      <c r="AG64" s="173"/>
      <c r="AH64" s="173"/>
      <c r="AI64" s="173"/>
      <c r="AJ64" s="216"/>
      <c r="AK64" s="181"/>
      <c r="AL64" s="203">
        <v>0.013888888888888888</v>
      </c>
    </row>
    <row r="65" spans="1:38" s="33" customFormat="1" ht="9" customHeight="1">
      <c r="A65" s="34" t="s">
        <v>79</v>
      </c>
      <c r="B65" s="35" t="s">
        <v>21</v>
      </c>
      <c r="C65" s="24">
        <f t="shared" si="4"/>
        <v>39872</v>
      </c>
      <c r="E65" s="163"/>
      <c r="F65" s="36"/>
      <c r="G65" s="37"/>
      <c r="H65" s="37"/>
      <c r="I65" s="37"/>
      <c r="J65" s="37"/>
      <c r="K65" s="37"/>
      <c r="L65" s="38"/>
      <c r="M65" s="170"/>
      <c r="N65" s="193"/>
      <c r="O65" s="39"/>
      <c r="P65" s="40"/>
      <c r="Q65" s="41"/>
      <c r="R65" s="42"/>
      <c r="S65" s="42"/>
      <c r="T65" s="42"/>
      <c r="U65" s="42"/>
      <c r="V65" s="42"/>
      <c r="W65" s="189">
        <f t="shared" si="3"/>
        <v>0</v>
      </c>
      <c r="X65" s="183"/>
      <c r="Y65" s="80">
        <f t="shared" si="6"/>
      </c>
      <c r="Z65" s="81">
        <f t="shared" si="7"/>
      </c>
      <c r="AA65" s="83"/>
      <c r="AB65" s="96"/>
      <c r="AC65" s="82">
        <f t="shared" si="2"/>
      </c>
      <c r="AD65" s="84"/>
      <c r="AE65" s="99"/>
      <c r="AF65" s="172"/>
      <c r="AG65" s="173"/>
      <c r="AH65" s="173"/>
      <c r="AI65" s="173"/>
      <c r="AJ65" s="216"/>
      <c r="AK65" s="181"/>
      <c r="AL65" s="203"/>
    </row>
    <row r="66" spans="1:39" s="33" customFormat="1" ht="9" customHeight="1">
      <c r="A66" s="34" t="s">
        <v>80</v>
      </c>
      <c r="B66" s="35" t="s">
        <v>23</v>
      </c>
      <c r="C66" s="24">
        <f t="shared" si="4"/>
        <v>39873</v>
      </c>
      <c r="D66" s="43"/>
      <c r="E66" s="164">
        <v>1</v>
      </c>
      <c r="F66" s="44"/>
      <c r="G66" s="45"/>
      <c r="H66" s="45"/>
      <c r="I66" s="45"/>
      <c r="J66" s="45"/>
      <c r="K66" s="45"/>
      <c r="L66" s="46"/>
      <c r="M66" s="171"/>
      <c r="N66" s="194"/>
      <c r="O66" s="47"/>
      <c r="P66" s="48"/>
      <c r="Q66" s="49"/>
      <c r="R66" s="50"/>
      <c r="S66" s="50"/>
      <c r="T66" s="50"/>
      <c r="U66" s="50"/>
      <c r="V66" s="50"/>
      <c r="W66" s="189">
        <f t="shared" si="3"/>
        <v>0</v>
      </c>
      <c r="X66" s="184"/>
      <c r="Y66" s="80">
        <f t="shared" si="6"/>
      </c>
      <c r="Z66" s="81">
        <f t="shared" si="7"/>
      </c>
      <c r="AA66" s="85">
        <v>80</v>
      </c>
      <c r="AB66" s="97">
        <v>0.125</v>
      </c>
      <c r="AC66" s="82">
        <f t="shared" si="2"/>
        <v>26.666666666666668</v>
      </c>
      <c r="AD66" s="86"/>
      <c r="AE66" s="100"/>
      <c r="AF66" s="174"/>
      <c r="AG66" s="175"/>
      <c r="AH66" s="175"/>
      <c r="AI66" s="175"/>
      <c r="AJ66" s="217"/>
      <c r="AK66" s="182"/>
      <c r="AL66" s="204"/>
      <c r="AM66" s="43"/>
    </row>
    <row r="67" spans="1:39" s="33" customFormat="1" ht="9" customHeight="1">
      <c r="A67" s="34" t="s">
        <v>81</v>
      </c>
      <c r="B67" s="35" t="s">
        <v>10</v>
      </c>
      <c r="C67" s="24">
        <f t="shared" si="4"/>
        <v>39874</v>
      </c>
      <c r="D67" s="25" t="s">
        <v>104</v>
      </c>
      <c r="E67" s="163">
        <v>2</v>
      </c>
      <c r="F67" s="36">
        <v>7</v>
      </c>
      <c r="G67" s="37">
        <v>1</v>
      </c>
      <c r="H67" s="37"/>
      <c r="I67" s="37"/>
      <c r="J67" s="37"/>
      <c r="K67" s="37"/>
      <c r="L67" s="38"/>
      <c r="M67" s="170"/>
      <c r="N67" s="193"/>
      <c r="O67" s="39">
        <v>3.5</v>
      </c>
      <c r="P67" s="40"/>
      <c r="Q67" s="41"/>
      <c r="R67" s="42"/>
      <c r="S67" s="42">
        <v>5.4</v>
      </c>
      <c r="T67" s="42"/>
      <c r="U67" s="42"/>
      <c r="V67" s="42"/>
      <c r="W67" s="189">
        <f t="shared" si="3"/>
        <v>16.9</v>
      </c>
      <c r="X67" s="183">
        <v>0.05902777777777778</v>
      </c>
      <c r="Y67" s="80">
        <f t="shared" si="6"/>
        <v>11.92941176470588</v>
      </c>
      <c r="Z67" s="81">
        <f t="shared" si="7"/>
        <v>0.0034927679158448396</v>
      </c>
      <c r="AA67" s="83"/>
      <c r="AB67" s="96"/>
      <c r="AC67" s="82">
        <f t="shared" si="2"/>
      </c>
      <c r="AD67" s="84">
        <v>2.4</v>
      </c>
      <c r="AE67" s="99">
        <v>0.04861111111111111</v>
      </c>
      <c r="AF67" s="172"/>
      <c r="AG67" s="173"/>
      <c r="AH67" s="173"/>
      <c r="AI67" s="173"/>
      <c r="AJ67" s="216"/>
      <c r="AK67" s="181"/>
      <c r="AL67" s="203"/>
      <c r="AM67" s="25" t="s">
        <v>104</v>
      </c>
    </row>
    <row r="68" spans="1:38" s="33" customFormat="1" ht="9" customHeight="1">
      <c r="A68" s="34" t="s">
        <v>82</v>
      </c>
      <c r="B68" s="35" t="s">
        <v>13</v>
      </c>
      <c r="C68" s="24">
        <f t="shared" si="4"/>
        <v>39875</v>
      </c>
      <c r="E68" s="163">
        <v>1</v>
      </c>
      <c r="F68" s="36"/>
      <c r="G68" s="37"/>
      <c r="H68" s="37"/>
      <c r="I68" s="37"/>
      <c r="J68" s="37"/>
      <c r="K68" s="37"/>
      <c r="L68" s="38"/>
      <c r="M68" s="170"/>
      <c r="N68" s="193"/>
      <c r="O68" s="39"/>
      <c r="P68" s="40"/>
      <c r="Q68" s="41"/>
      <c r="R68" s="42"/>
      <c r="S68" s="42"/>
      <c r="T68" s="42"/>
      <c r="U68" s="42"/>
      <c r="V68" s="42"/>
      <c r="W68" s="189">
        <f t="shared" si="3"/>
        <v>0</v>
      </c>
      <c r="X68" s="183"/>
      <c r="Y68" s="80">
        <f>IF(X68&lt;&gt;"",(W68/X68)/24,"")</f>
      </c>
      <c r="Z68" s="81">
        <f t="shared" si="7"/>
      </c>
      <c r="AA68" s="83">
        <v>58</v>
      </c>
      <c r="AB68" s="96">
        <v>0.08680555555555557</v>
      </c>
      <c r="AC68" s="82">
        <f aca="true" t="shared" si="8" ref="AC68:AC131">IF(AB68&lt;&gt;"",(AA68/AB68)/24,"")</f>
        <v>27.84</v>
      </c>
      <c r="AD68" s="84"/>
      <c r="AE68" s="99"/>
      <c r="AF68" s="172"/>
      <c r="AG68" s="173"/>
      <c r="AH68" s="173"/>
      <c r="AI68" s="173"/>
      <c r="AJ68" s="216"/>
      <c r="AK68" s="181"/>
      <c r="AL68" s="203"/>
    </row>
    <row r="69" spans="1:38" s="33" customFormat="1" ht="9" customHeight="1">
      <c r="A69" s="34" t="s">
        <v>83</v>
      </c>
      <c r="B69" s="35" t="s">
        <v>15</v>
      </c>
      <c r="C69" s="24">
        <f t="shared" si="4"/>
        <v>39876</v>
      </c>
      <c r="E69" s="163">
        <v>1</v>
      </c>
      <c r="F69" s="36">
        <v>7</v>
      </c>
      <c r="G69" s="37">
        <v>2</v>
      </c>
      <c r="H69" s="37"/>
      <c r="I69" s="37"/>
      <c r="J69" s="37"/>
      <c r="K69" s="37"/>
      <c r="L69" s="38"/>
      <c r="M69" s="170"/>
      <c r="N69" s="193"/>
      <c r="O69" s="39"/>
      <c r="P69" s="40"/>
      <c r="Q69" s="41"/>
      <c r="R69" s="42"/>
      <c r="S69" s="42">
        <v>8.4</v>
      </c>
      <c r="T69" s="42"/>
      <c r="U69" s="42"/>
      <c r="V69" s="42"/>
      <c r="W69" s="189">
        <f aca="true" t="shared" si="9" ref="W69:W132">SUM(F69:V69)</f>
        <v>17.4</v>
      </c>
      <c r="X69" s="183">
        <v>0.05555555555555555</v>
      </c>
      <c r="Y69" s="80">
        <f aca="true" t="shared" si="10" ref="Y69:Y132">IF(X69&lt;&gt;"",(W69/X69)/24,"")</f>
        <v>13.049999999999999</v>
      </c>
      <c r="Z69" s="81">
        <f aca="true" t="shared" si="11" ref="Z69:Z132">IF(X69&lt;&gt;"",X69/W69,"")</f>
        <v>0.0031928480204342275</v>
      </c>
      <c r="AA69" s="83"/>
      <c r="AB69" s="96"/>
      <c r="AC69" s="82">
        <f t="shared" si="8"/>
      </c>
      <c r="AD69" s="84"/>
      <c r="AE69" s="99"/>
      <c r="AF69" s="172"/>
      <c r="AG69" s="173"/>
      <c r="AH69" s="173"/>
      <c r="AI69" s="173"/>
      <c r="AJ69" s="216"/>
      <c r="AK69" s="181"/>
      <c r="AL69" s="203"/>
    </row>
    <row r="70" spans="1:38" s="33" customFormat="1" ht="9" customHeight="1">
      <c r="A70" s="34" t="s">
        <v>84</v>
      </c>
      <c r="B70" s="35" t="s">
        <v>17</v>
      </c>
      <c r="C70" s="24">
        <f aca="true" t="shared" si="12" ref="C70:C133">C69+1</f>
        <v>39877</v>
      </c>
      <c r="E70" s="163"/>
      <c r="F70" s="36"/>
      <c r="G70" s="37"/>
      <c r="H70" s="37"/>
      <c r="I70" s="37"/>
      <c r="J70" s="37"/>
      <c r="K70" s="37"/>
      <c r="L70" s="38"/>
      <c r="M70" s="170"/>
      <c r="N70" s="193"/>
      <c r="O70" s="39"/>
      <c r="P70" s="40"/>
      <c r="Q70" s="41"/>
      <c r="R70" s="42"/>
      <c r="S70" s="42"/>
      <c r="T70" s="42"/>
      <c r="U70" s="42"/>
      <c r="V70" s="42"/>
      <c r="W70" s="189">
        <f t="shared" si="9"/>
        <v>0</v>
      </c>
      <c r="X70" s="183"/>
      <c r="Y70" s="80">
        <f t="shared" si="10"/>
      </c>
      <c r="Z70" s="81">
        <f t="shared" si="11"/>
      </c>
      <c r="AA70" s="83"/>
      <c r="AB70" s="96"/>
      <c r="AC70" s="82">
        <f t="shared" si="8"/>
      </c>
      <c r="AD70" s="84"/>
      <c r="AE70" s="99"/>
      <c r="AF70" s="172"/>
      <c r="AG70" s="173"/>
      <c r="AH70" s="173"/>
      <c r="AI70" s="173"/>
      <c r="AJ70" s="216"/>
      <c r="AK70" s="181"/>
      <c r="AL70" s="203"/>
    </row>
    <row r="71" spans="1:38" s="33" customFormat="1" ht="9" customHeight="1">
      <c r="A71" s="34" t="s">
        <v>85</v>
      </c>
      <c r="B71" s="35" t="s">
        <v>19</v>
      </c>
      <c r="C71" s="24">
        <f t="shared" si="12"/>
        <v>39878</v>
      </c>
      <c r="E71" s="163">
        <v>2</v>
      </c>
      <c r="F71" s="36"/>
      <c r="G71" s="37"/>
      <c r="H71" s="37">
        <v>7</v>
      </c>
      <c r="I71" s="37"/>
      <c r="J71" s="37"/>
      <c r="K71" s="37"/>
      <c r="L71" s="38"/>
      <c r="M71" s="170">
        <v>0.2</v>
      </c>
      <c r="N71" s="193"/>
      <c r="O71" s="39"/>
      <c r="P71" s="40"/>
      <c r="Q71" s="41"/>
      <c r="R71" s="42"/>
      <c r="S71" s="42"/>
      <c r="T71" s="42"/>
      <c r="U71" s="42"/>
      <c r="V71" s="42"/>
      <c r="W71" s="189">
        <f t="shared" si="9"/>
        <v>7.2</v>
      </c>
      <c r="X71" s="183">
        <v>0.024305555555555556</v>
      </c>
      <c r="Y71" s="80">
        <f t="shared" si="10"/>
        <v>12.342857142857143</v>
      </c>
      <c r="Z71" s="81">
        <f t="shared" si="11"/>
        <v>0.0033757716049382714</v>
      </c>
      <c r="AA71" s="83"/>
      <c r="AB71" s="96"/>
      <c r="AC71" s="82">
        <f t="shared" si="8"/>
      </c>
      <c r="AD71" s="84">
        <v>3.1</v>
      </c>
      <c r="AE71" s="99">
        <v>0.052083333333333336</v>
      </c>
      <c r="AF71" s="172"/>
      <c r="AG71" s="173"/>
      <c r="AH71" s="173"/>
      <c r="AI71" s="173"/>
      <c r="AJ71" s="216"/>
      <c r="AK71" s="181"/>
      <c r="AL71" s="203"/>
    </row>
    <row r="72" spans="1:38" s="33" customFormat="1" ht="9" customHeight="1">
      <c r="A72" s="34" t="s">
        <v>86</v>
      </c>
      <c r="B72" s="35" t="s">
        <v>21</v>
      </c>
      <c r="C72" s="24">
        <f t="shared" si="12"/>
        <v>39879</v>
      </c>
      <c r="E72" s="163">
        <v>2</v>
      </c>
      <c r="F72" s="36"/>
      <c r="G72" s="37"/>
      <c r="H72" s="37"/>
      <c r="I72" s="37"/>
      <c r="J72" s="37"/>
      <c r="K72" s="37"/>
      <c r="L72" s="38"/>
      <c r="M72" s="170"/>
      <c r="N72" s="193"/>
      <c r="O72" s="39"/>
      <c r="P72" s="40"/>
      <c r="Q72" s="41"/>
      <c r="R72" s="42"/>
      <c r="S72" s="42"/>
      <c r="T72" s="42">
        <v>2</v>
      </c>
      <c r="U72" s="42"/>
      <c r="V72" s="42"/>
      <c r="W72" s="189">
        <f t="shared" si="9"/>
        <v>2</v>
      </c>
      <c r="X72" s="183">
        <v>0.00625</v>
      </c>
      <c r="Y72" s="80">
        <f t="shared" si="10"/>
        <v>13.333333333333334</v>
      </c>
      <c r="Z72" s="81">
        <f t="shared" si="11"/>
        <v>0.003125</v>
      </c>
      <c r="AA72" s="83">
        <v>77</v>
      </c>
      <c r="AB72" s="96">
        <v>0.1111111111111111</v>
      </c>
      <c r="AC72" s="82">
        <f t="shared" si="8"/>
        <v>28.875</v>
      </c>
      <c r="AD72" s="84"/>
      <c r="AE72" s="99"/>
      <c r="AF72" s="172"/>
      <c r="AG72" s="173"/>
      <c r="AH72" s="173"/>
      <c r="AI72" s="173"/>
      <c r="AJ72" s="216"/>
      <c r="AK72" s="181"/>
      <c r="AL72" s="203"/>
    </row>
    <row r="73" spans="1:39" s="33" customFormat="1" ht="9" customHeight="1">
      <c r="A73" s="34" t="s">
        <v>87</v>
      </c>
      <c r="B73" s="35" t="s">
        <v>23</v>
      </c>
      <c r="C73" s="24">
        <f t="shared" si="12"/>
        <v>39880</v>
      </c>
      <c r="D73" s="43"/>
      <c r="E73" s="164">
        <v>1</v>
      </c>
      <c r="F73" s="44">
        <v>4</v>
      </c>
      <c r="G73" s="45">
        <v>2</v>
      </c>
      <c r="H73" s="45"/>
      <c r="I73" s="45"/>
      <c r="J73" s="45"/>
      <c r="K73" s="45"/>
      <c r="L73" s="46"/>
      <c r="M73" s="171"/>
      <c r="N73" s="194"/>
      <c r="O73" s="47"/>
      <c r="P73" s="48"/>
      <c r="Q73" s="49"/>
      <c r="R73" s="50"/>
      <c r="S73" s="50">
        <v>10</v>
      </c>
      <c r="T73" s="50"/>
      <c r="U73" s="50"/>
      <c r="V73" s="50"/>
      <c r="W73" s="189">
        <f t="shared" si="9"/>
        <v>16</v>
      </c>
      <c r="X73" s="184">
        <v>0.04861111111111111</v>
      </c>
      <c r="Y73" s="80">
        <f t="shared" si="10"/>
        <v>13.714285714285714</v>
      </c>
      <c r="Z73" s="81">
        <f t="shared" si="11"/>
        <v>0.0030381944444444445</v>
      </c>
      <c r="AA73" s="85"/>
      <c r="AB73" s="97"/>
      <c r="AC73" s="82">
        <f t="shared" si="8"/>
      </c>
      <c r="AD73" s="86"/>
      <c r="AE73" s="100"/>
      <c r="AF73" s="174"/>
      <c r="AG73" s="175"/>
      <c r="AH73" s="175">
        <v>10</v>
      </c>
      <c r="AI73" s="175"/>
      <c r="AJ73" s="217"/>
      <c r="AK73" s="182"/>
      <c r="AL73" s="204"/>
      <c r="AM73" s="43"/>
    </row>
    <row r="74" spans="1:39" s="33" customFormat="1" ht="9" customHeight="1">
      <c r="A74" s="34" t="s">
        <v>147</v>
      </c>
      <c r="B74" s="35" t="s">
        <v>10</v>
      </c>
      <c r="C74" s="24">
        <f t="shared" si="12"/>
        <v>39881</v>
      </c>
      <c r="D74" s="25" t="s">
        <v>105</v>
      </c>
      <c r="E74" s="163">
        <v>4</v>
      </c>
      <c r="F74" s="36"/>
      <c r="G74" s="37"/>
      <c r="H74" s="37">
        <v>6.5</v>
      </c>
      <c r="I74" s="37"/>
      <c r="J74" s="37"/>
      <c r="K74" s="37"/>
      <c r="L74" s="38"/>
      <c r="M74" s="170"/>
      <c r="N74" s="193"/>
      <c r="O74" s="39"/>
      <c r="P74" s="40"/>
      <c r="Q74" s="41"/>
      <c r="R74" s="42"/>
      <c r="S74" s="42"/>
      <c r="T74" s="42"/>
      <c r="U74" s="42"/>
      <c r="V74" s="42"/>
      <c r="W74" s="189">
        <f t="shared" si="9"/>
        <v>6.5</v>
      </c>
      <c r="X74" s="183">
        <v>0.020833333333333332</v>
      </c>
      <c r="Y74" s="80">
        <f t="shared" si="10"/>
        <v>13</v>
      </c>
      <c r="Z74" s="81">
        <f t="shared" si="11"/>
        <v>0.003205128205128205</v>
      </c>
      <c r="AA74" s="83">
        <v>35</v>
      </c>
      <c r="AB74" s="96">
        <v>0.041666666666666664</v>
      </c>
      <c r="AC74" s="82">
        <f t="shared" si="8"/>
        <v>35</v>
      </c>
      <c r="AD74" s="84">
        <v>3.7</v>
      </c>
      <c r="AE74" s="99">
        <v>0.06597222222222222</v>
      </c>
      <c r="AF74" s="172"/>
      <c r="AG74" s="173"/>
      <c r="AH74" s="173"/>
      <c r="AI74" s="173"/>
      <c r="AJ74" s="216"/>
      <c r="AK74" s="181"/>
      <c r="AL74" s="203"/>
      <c r="AM74" s="25" t="s">
        <v>105</v>
      </c>
    </row>
    <row r="75" spans="1:38" s="33" customFormat="1" ht="9" customHeight="1">
      <c r="A75" s="34" t="s">
        <v>148</v>
      </c>
      <c r="B75" s="35" t="s">
        <v>13</v>
      </c>
      <c r="C75" s="24">
        <f t="shared" si="12"/>
        <v>39882</v>
      </c>
      <c r="E75" s="163">
        <v>2</v>
      </c>
      <c r="F75" s="36">
        <v>7</v>
      </c>
      <c r="G75" s="37">
        <v>5</v>
      </c>
      <c r="H75" s="37"/>
      <c r="I75" s="37"/>
      <c r="J75" s="37"/>
      <c r="K75" s="37"/>
      <c r="L75" s="38"/>
      <c r="M75" s="170"/>
      <c r="N75" s="193"/>
      <c r="O75" s="39">
        <v>3.6</v>
      </c>
      <c r="P75" s="40"/>
      <c r="Q75" s="41"/>
      <c r="R75" s="42"/>
      <c r="S75" s="42">
        <v>5.4</v>
      </c>
      <c r="T75" s="42"/>
      <c r="U75" s="42"/>
      <c r="V75" s="42"/>
      <c r="W75" s="189">
        <f t="shared" si="9"/>
        <v>21</v>
      </c>
      <c r="X75" s="183">
        <v>0.06944444444444443</v>
      </c>
      <c r="Y75" s="80">
        <f t="shared" si="10"/>
        <v>12.600000000000001</v>
      </c>
      <c r="Z75" s="81">
        <f t="shared" si="11"/>
        <v>0.0033068783068783063</v>
      </c>
      <c r="AA75" s="83"/>
      <c r="AB75" s="96"/>
      <c r="AC75" s="82">
        <f t="shared" si="8"/>
      </c>
      <c r="AD75" s="84">
        <v>2.3</v>
      </c>
      <c r="AE75" s="99">
        <v>0.041666666666666664</v>
      </c>
      <c r="AF75" s="172"/>
      <c r="AG75" s="173"/>
      <c r="AH75" s="173"/>
      <c r="AI75" s="173"/>
      <c r="AJ75" s="216"/>
      <c r="AK75" s="181"/>
      <c r="AL75" s="203"/>
    </row>
    <row r="76" spans="1:38" s="33" customFormat="1" ht="9" customHeight="1">
      <c r="A76" s="34" t="s">
        <v>149</v>
      </c>
      <c r="B76" s="35" t="s">
        <v>15</v>
      </c>
      <c r="C76" s="24">
        <f t="shared" si="12"/>
        <v>39883</v>
      </c>
      <c r="E76" s="163"/>
      <c r="F76" s="36"/>
      <c r="G76" s="37"/>
      <c r="H76" s="37"/>
      <c r="I76" s="37"/>
      <c r="J76" s="37"/>
      <c r="K76" s="37"/>
      <c r="L76" s="38"/>
      <c r="M76" s="170"/>
      <c r="N76" s="193"/>
      <c r="O76" s="39"/>
      <c r="P76" s="40"/>
      <c r="Q76" s="41"/>
      <c r="R76" s="42"/>
      <c r="S76" s="42"/>
      <c r="T76" s="42"/>
      <c r="U76" s="42"/>
      <c r="V76" s="42"/>
      <c r="W76" s="189">
        <f t="shared" si="9"/>
        <v>0</v>
      </c>
      <c r="X76" s="183"/>
      <c r="Y76" s="80">
        <f t="shared" si="10"/>
      </c>
      <c r="Z76" s="81">
        <f t="shared" si="11"/>
      </c>
      <c r="AA76" s="83"/>
      <c r="AB76" s="96"/>
      <c r="AC76" s="82">
        <f t="shared" si="8"/>
      </c>
      <c r="AD76" s="84"/>
      <c r="AE76" s="99"/>
      <c r="AF76" s="172"/>
      <c r="AG76" s="173"/>
      <c r="AH76" s="173"/>
      <c r="AI76" s="173"/>
      <c r="AJ76" s="216"/>
      <c r="AK76" s="181"/>
      <c r="AL76" s="203"/>
    </row>
    <row r="77" spans="1:38" s="33" customFormat="1" ht="9" customHeight="1">
      <c r="A77" s="34" t="s">
        <v>150</v>
      </c>
      <c r="B77" s="35" t="s">
        <v>17</v>
      </c>
      <c r="C77" s="24">
        <f t="shared" si="12"/>
        <v>39884</v>
      </c>
      <c r="E77" s="163">
        <v>1</v>
      </c>
      <c r="F77" s="36">
        <v>9</v>
      </c>
      <c r="G77" s="37">
        <v>3</v>
      </c>
      <c r="H77" s="37"/>
      <c r="I77" s="37"/>
      <c r="J77" s="37"/>
      <c r="K77" s="37"/>
      <c r="L77" s="38"/>
      <c r="M77" s="170"/>
      <c r="N77" s="193"/>
      <c r="O77" s="39"/>
      <c r="P77" s="40">
        <v>1.8</v>
      </c>
      <c r="Q77" s="41"/>
      <c r="R77" s="42"/>
      <c r="S77" s="42">
        <v>3.3</v>
      </c>
      <c r="T77" s="42"/>
      <c r="U77" s="42">
        <v>2.4</v>
      </c>
      <c r="V77" s="42"/>
      <c r="W77" s="189">
        <f t="shared" si="9"/>
        <v>19.5</v>
      </c>
      <c r="X77" s="183">
        <v>0.0625</v>
      </c>
      <c r="Y77" s="80">
        <f t="shared" si="10"/>
        <v>13</v>
      </c>
      <c r="Z77" s="81">
        <f t="shared" si="11"/>
        <v>0.003205128205128205</v>
      </c>
      <c r="AA77" s="83"/>
      <c r="AB77" s="96"/>
      <c r="AC77" s="82">
        <f t="shared" si="8"/>
      </c>
      <c r="AD77" s="84"/>
      <c r="AE77" s="99"/>
      <c r="AF77" s="172"/>
      <c r="AG77" s="173"/>
      <c r="AH77" s="173"/>
      <c r="AI77" s="173"/>
      <c r="AJ77" s="216"/>
      <c r="AK77" s="181"/>
      <c r="AL77" s="203"/>
    </row>
    <row r="78" spans="1:38" s="33" customFormat="1" ht="9" customHeight="1">
      <c r="A78" s="34" t="s">
        <v>151</v>
      </c>
      <c r="B78" s="35" t="s">
        <v>19</v>
      </c>
      <c r="C78" s="24">
        <f t="shared" si="12"/>
        <v>39885</v>
      </c>
      <c r="E78" s="163">
        <v>1</v>
      </c>
      <c r="F78" s="36"/>
      <c r="G78" s="37"/>
      <c r="H78" s="37"/>
      <c r="I78" s="37"/>
      <c r="J78" s="37"/>
      <c r="K78" s="37"/>
      <c r="L78" s="38"/>
      <c r="M78" s="170"/>
      <c r="N78" s="193"/>
      <c r="O78" s="39"/>
      <c r="P78" s="40"/>
      <c r="Q78" s="41"/>
      <c r="R78" s="42"/>
      <c r="S78" s="42"/>
      <c r="T78" s="42"/>
      <c r="U78" s="42"/>
      <c r="V78" s="42"/>
      <c r="W78" s="189">
        <f t="shared" si="9"/>
        <v>0</v>
      </c>
      <c r="X78" s="183"/>
      <c r="Y78" s="80">
        <f t="shared" si="10"/>
      </c>
      <c r="Z78" s="81">
        <f t="shared" si="11"/>
      </c>
      <c r="AA78" s="83"/>
      <c r="AB78" s="96"/>
      <c r="AC78" s="82">
        <f t="shared" si="8"/>
      </c>
      <c r="AD78" s="84"/>
      <c r="AE78" s="99"/>
      <c r="AF78" s="172"/>
      <c r="AG78" s="173"/>
      <c r="AH78" s="173"/>
      <c r="AI78" s="173"/>
      <c r="AJ78" s="216"/>
      <c r="AK78" s="181"/>
      <c r="AL78" s="203">
        <v>0.020833333333333332</v>
      </c>
    </row>
    <row r="79" spans="1:38" s="33" customFormat="1" ht="9" customHeight="1">
      <c r="A79" s="34" t="s">
        <v>152</v>
      </c>
      <c r="B79" s="35" t="s">
        <v>21</v>
      </c>
      <c r="C79" s="24">
        <f t="shared" si="12"/>
        <v>39886</v>
      </c>
      <c r="E79" s="163"/>
      <c r="F79" s="36"/>
      <c r="G79" s="37"/>
      <c r="H79" s="37"/>
      <c r="I79" s="37"/>
      <c r="J79" s="37"/>
      <c r="K79" s="37"/>
      <c r="L79" s="38"/>
      <c r="M79" s="170"/>
      <c r="N79" s="193"/>
      <c r="O79" s="39"/>
      <c r="P79" s="40"/>
      <c r="Q79" s="41"/>
      <c r="R79" s="42"/>
      <c r="S79" s="42"/>
      <c r="T79" s="42"/>
      <c r="U79" s="42"/>
      <c r="V79" s="42"/>
      <c r="W79" s="189">
        <f t="shared" si="9"/>
        <v>0</v>
      </c>
      <c r="X79" s="183"/>
      <c r="Y79" s="80">
        <f t="shared" si="10"/>
      </c>
      <c r="Z79" s="81">
        <f t="shared" si="11"/>
      </c>
      <c r="AA79" s="83"/>
      <c r="AB79" s="96"/>
      <c r="AC79" s="82">
        <f t="shared" si="8"/>
      </c>
      <c r="AD79" s="84"/>
      <c r="AE79" s="99"/>
      <c r="AF79" s="172"/>
      <c r="AG79" s="173"/>
      <c r="AH79" s="173"/>
      <c r="AI79" s="173"/>
      <c r="AJ79" s="216"/>
      <c r="AK79" s="181"/>
      <c r="AL79" s="203"/>
    </row>
    <row r="80" spans="1:39" s="33" customFormat="1" ht="9" customHeight="1">
      <c r="A80" s="34" t="s">
        <v>153</v>
      </c>
      <c r="B80" s="35" t="s">
        <v>23</v>
      </c>
      <c r="C80" s="24">
        <f t="shared" si="12"/>
        <v>39887</v>
      </c>
      <c r="D80" s="43"/>
      <c r="E80" s="164">
        <v>1</v>
      </c>
      <c r="F80" s="44"/>
      <c r="G80" s="45"/>
      <c r="H80" s="45"/>
      <c r="I80" s="45"/>
      <c r="J80" s="45"/>
      <c r="K80" s="45"/>
      <c r="L80" s="46"/>
      <c r="M80" s="171"/>
      <c r="N80" s="194"/>
      <c r="O80" s="47"/>
      <c r="P80" s="48"/>
      <c r="Q80" s="49"/>
      <c r="R80" s="50"/>
      <c r="S80" s="50"/>
      <c r="T80" s="50"/>
      <c r="U80" s="50"/>
      <c r="V80" s="50"/>
      <c r="W80" s="189">
        <f t="shared" si="9"/>
        <v>0</v>
      </c>
      <c r="X80" s="184"/>
      <c r="Y80" s="80">
        <f t="shared" si="10"/>
      </c>
      <c r="Z80" s="81">
        <f t="shared" si="11"/>
      </c>
      <c r="AA80" s="85"/>
      <c r="AB80" s="97"/>
      <c r="AC80" s="82">
        <f t="shared" si="8"/>
      </c>
      <c r="AD80" s="86"/>
      <c r="AE80" s="100"/>
      <c r="AF80" s="174"/>
      <c r="AG80" s="175"/>
      <c r="AH80" s="175"/>
      <c r="AI80" s="175"/>
      <c r="AJ80" s="217"/>
      <c r="AK80" s="182"/>
      <c r="AL80" s="204">
        <v>0.013888888888888888</v>
      </c>
      <c r="AM80" s="43"/>
    </row>
    <row r="81" spans="1:39" s="33" customFormat="1" ht="9" customHeight="1">
      <c r="A81" s="34" t="s">
        <v>154</v>
      </c>
      <c r="B81" s="35" t="s">
        <v>10</v>
      </c>
      <c r="C81" s="24">
        <f t="shared" si="12"/>
        <v>39888</v>
      </c>
      <c r="D81" s="25" t="s">
        <v>106</v>
      </c>
      <c r="E81" s="163">
        <v>2</v>
      </c>
      <c r="F81" s="36"/>
      <c r="G81" s="37"/>
      <c r="H81" s="37"/>
      <c r="I81" s="37"/>
      <c r="J81" s="37"/>
      <c r="K81" s="37"/>
      <c r="L81" s="38"/>
      <c r="M81" s="170"/>
      <c r="N81" s="193"/>
      <c r="O81" s="39"/>
      <c r="P81" s="40"/>
      <c r="Q81" s="41"/>
      <c r="R81" s="42"/>
      <c r="S81" s="42"/>
      <c r="T81" s="42"/>
      <c r="U81" s="42"/>
      <c r="V81" s="42"/>
      <c r="W81" s="189">
        <f t="shared" si="9"/>
        <v>0</v>
      </c>
      <c r="X81" s="183"/>
      <c r="Y81" s="80">
        <f t="shared" si="10"/>
      </c>
      <c r="Z81" s="81">
        <f t="shared" si="11"/>
      </c>
      <c r="AA81" s="83"/>
      <c r="AB81" s="96"/>
      <c r="AC81" s="82">
        <f t="shared" si="8"/>
      </c>
      <c r="AD81" s="84">
        <v>2.5</v>
      </c>
      <c r="AE81" s="99">
        <v>0.041666666666666664</v>
      </c>
      <c r="AF81" s="172"/>
      <c r="AG81" s="173"/>
      <c r="AH81" s="173"/>
      <c r="AI81" s="173"/>
      <c r="AJ81" s="216"/>
      <c r="AK81" s="181"/>
      <c r="AL81" s="204">
        <v>0.013888888888888888</v>
      </c>
      <c r="AM81" s="25" t="s">
        <v>106</v>
      </c>
    </row>
    <row r="82" spans="1:38" s="33" customFormat="1" ht="9" customHeight="1">
      <c r="A82" s="34" t="s">
        <v>155</v>
      </c>
      <c r="B82" s="35" t="s">
        <v>13</v>
      </c>
      <c r="C82" s="24">
        <f t="shared" si="12"/>
        <v>39889</v>
      </c>
      <c r="E82" s="163">
        <v>2</v>
      </c>
      <c r="F82" s="36">
        <v>5</v>
      </c>
      <c r="G82" s="37">
        <v>5</v>
      </c>
      <c r="H82" s="37"/>
      <c r="I82" s="37"/>
      <c r="J82" s="37"/>
      <c r="K82" s="37"/>
      <c r="L82" s="38"/>
      <c r="M82" s="170"/>
      <c r="N82" s="193"/>
      <c r="O82" s="39">
        <v>4.8</v>
      </c>
      <c r="P82" s="40"/>
      <c r="Q82" s="41"/>
      <c r="R82" s="42"/>
      <c r="S82" s="42">
        <v>5.4</v>
      </c>
      <c r="T82" s="42"/>
      <c r="U82" s="42"/>
      <c r="V82" s="42"/>
      <c r="W82" s="189">
        <f t="shared" si="9"/>
        <v>20.200000000000003</v>
      </c>
      <c r="X82" s="183">
        <v>0.0625</v>
      </c>
      <c r="Y82" s="80">
        <f t="shared" si="10"/>
        <v>13.466666666666669</v>
      </c>
      <c r="Z82" s="81">
        <f t="shared" si="11"/>
        <v>0.0030940594059405938</v>
      </c>
      <c r="AA82" s="83"/>
      <c r="AB82" s="96"/>
      <c r="AC82" s="82">
        <f t="shared" si="8"/>
      </c>
      <c r="AD82" s="84">
        <v>2.5</v>
      </c>
      <c r="AE82" s="99">
        <v>0.041666666666666664</v>
      </c>
      <c r="AF82" s="172"/>
      <c r="AG82" s="173"/>
      <c r="AH82" s="173"/>
      <c r="AI82" s="173"/>
      <c r="AJ82" s="216"/>
      <c r="AK82" s="181"/>
      <c r="AL82" s="203"/>
    </row>
    <row r="83" spans="1:38" s="33" customFormat="1" ht="9" customHeight="1">
      <c r="A83" s="34" t="s">
        <v>156</v>
      </c>
      <c r="B83" s="35" t="s">
        <v>15</v>
      </c>
      <c r="C83" s="24">
        <f t="shared" si="12"/>
        <v>39890</v>
      </c>
      <c r="E83" s="163">
        <v>2</v>
      </c>
      <c r="F83" s="36"/>
      <c r="G83" s="37"/>
      <c r="H83" s="37">
        <v>6</v>
      </c>
      <c r="I83" s="37"/>
      <c r="J83" s="37"/>
      <c r="K83" s="37"/>
      <c r="L83" s="38"/>
      <c r="M83" s="170">
        <v>0.8</v>
      </c>
      <c r="N83" s="193"/>
      <c r="O83" s="39"/>
      <c r="P83" s="40"/>
      <c r="Q83" s="41"/>
      <c r="R83" s="42"/>
      <c r="S83" s="42"/>
      <c r="T83" s="42">
        <v>4</v>
      </c>
      <c r="U83" s="42"/>
      <c r="V83" s="42"/>
      <c r="W83" s="189">
        <f t="shared" si="9"/>
        <v>10.8</v>
      </c>
      <c r="X83" s="183">
        <v>0.034722222222222224</v>
      </c>
      <c r="Y83" s="80">
        <f t="shared" si="10"/>
        <v>12.96</v>
      </c>
      <c r="Z83" s="81">
        <f t="shared" si="11"/>
        <v>0.0032150205761316874</v>
      </c>
      <c r="AA83" s="83">
        <v>32</v>
      </c>
      <c r="AB83" s="96">
        <v>0.04861111111111111</v>
      </c>
      <c r="AC83" s="82">
        <f t="shared" si="8"/>
        <v>27.428571428571427</v>
      </c>
      <c r="AD83" s="84"/>
      <c r="AE83" s="99"/>
      <c r="AF83" s="172"/>
      <c r="AG83" s="173"/>
      <c r="AH83" s="173"/>
      <c r="AI83" s="173"/>
      <c r="AJ83" s="216"/>
      <c r="AK83" s="181"/>
      <c r="AL83" s="203">
        <v>0.010416666666666666</v>
      </c>
    </row>
    <row r="84" spans="1:38" s="33" customFormat="1" ht="9" customHeight="1">
      <c r="A84" s="34" t="s">
        <v>157</v>
      </c>
      <c r="B84" s="35" t="s">
        <v>17</v>
      </c>
      <c r="C84" s="24">
        <f t="shared" si="12"/>
        <v>39891</v>
      </c>
      <c r="E84" s="163">
        <v>2</v>
      </c>
      <c r="F84" s="36">
        <v>9</v>
      </c>
      <c r="G84" s="37">
        <v>2</v>
      </c>
      <c r="H84" s="37"/>
      <c r="I84" s="37"/>
      <c r="J84" s="37"/>
      <c r="K84" s="37"/>
      <c r="L84" s="38"/>
      <c r="M84" s="170"/>
      <c r="N84" s="193"/>
      <c r="O84" s="39"/>
      <c r="P84" s="40">
        <v>1.5</v>
      </c>
      <c r="Q84" s="41"/>
      <c r="R84" s="42"/>
      <c r="S84" s="42">
        <v>3.9</v>
      </c>
      <c r="T84" s="42"/>
      <c r="U84" s="42">
        <v>2.4</v>
      </c>
      <c r="V84" s="42"/>
      <c r="W84" s="189">
        <f t="shared" si="9"/>
        <v>18.799999999999997</v>
      </c>
      <c r="X84" s="183">
        <v>0.05555555555555555</v>
      </c>
      <c r="Y84" s="80">
        <f t="shared" si="10"/>
        <v>14.1</v>
      </c>
      <c r="Z84" s="81">
        <f t="shared" si="11"/>
        <v>0.0029550827423167852</v>
      </c>
      <c r="AA84" s="83"/>
      <c r="AB84" s="96"/>
      <c r="AC84" s="82">
        <f t="shared" si="8"/>
      </c>
      <c r="AD84" s="84">
        <v>2.4</v>
      </c>
      <c r="AE84" s="99">
        <v>0.041666666666666664</v>
      </c>
      <c r="AF84" s="172"/>
      <c r="AG84" s="173"/>
      <c r="AH84" s="173"/>
      <c r="AI84" s="173"/>
      <c r="AJ84" s="216"/>
      <c r="AK84" s="181"/>
      <c r="AL84" s="203">
        <v>0.010416666666666666</v>
      </c>
    </row>
    <row r="85" spans="1:38" s="33" customFormat="1" ht="9" customHeight="1">
      <c r="A85" s="34" t="s">
        <v>158</v>
      </c>
      <c r="B85" s="35" t="s">
        <v>19</v>
      </c>
      <c r="C85" s="24">
        <f t="shared" si="12"/>
        <v>39892</v>
      </c>
      <c r="E85" s="163">
        <v>2</v>
      </c>
      <c r="F85" s="36"/>
      <c r="G85" s="37"/>
      <c r="H85" s="37">
        <v>6</v>
      </c>
      <c r="I85" s="37"/>
      <c r="J85" s="37"/>
      <c r="K85" s="37"/>
      <c r="L85" s="38"/>
      <c r="M85" s="170"/>
      <c r="N85" s="193"/>
      <c r="O85" s="39"/>
      <c r="P85" s="40"/>
      <c r="Q85" s="41"/>
      <c r="R85" s="42"/>
      <c r="S85" s="42"/>
      <c r="T85" s="42"/>
      <c r="U85" s="42"/>
      <c r="V85" s="42"/>
      <c r="W85" s="189">
        <f t="shared" si="9"/>
        <v>6</v>
      </c>
      <c r="X85" s="183">
        <v>0.017361111111111112</v>
      </c>
      <c r="Y85" s="80">
        <f t="shared" si="10"/>
        <v>14.399999999999999</v>
      </c>
      <c r="Z85" s="81">
        <f t="shared" si="11"/>
        <v>0.002893518518518519</v>
      </c>
      <c r="AA85" s="83">
        <v>22</v>
      </c>
      <c r="AB85" s="96">
        <v>0.027777777777777776</v>
      </c>
      <c r="AC85" s="82">
        <f t="shared" si="8"/>
        <v>33</v>
      </c>
      <c r="AD85" s="84"/>
      <c r="AE85" s="99"/>
      <c r="AF85" s="172"/>
      <c r="AG85" s="173"/>
      <c r="AH85" s="173"/>
      <c r="AI85" s="173"/>
      <c r="AJ85" s="216"/>
      <c r="AK85" s="181"/>
      <c r="AL85" s="203"/>
    </row>
    <row r="86" spans="1:38" s="33" customFormat="1" ht="9" customHeight="1">
      <c r="A86" s="34" t="s">
        <v>159</v>
      </c>
      <c r="B86" s="35" t="s">
        <v>21</v>
      </c>
      <c r="C86" s="24">
        <f t="shared" si="12"/>
        <v>39893</v>
      </c>
      <c r="E86" s="163"/>
      <c r="F86" s="36"/>
      <c r="G86" s="37"/>
      <c r="H86" s="37"/>
      <c r="I86" s="37"/>
      <c r="J86" s="37"/>
      <c r="K86" s="37"/>
      <c r="L86" s="38"/>
      <c r="M86" s="170"/>
      <c r="N86" s="193"/>
      <c r="O86" s="39"/>
      <c r="P86" s="40"/>
      <c r="Q86" s="41"/>
      <c r="R86" s="42"/>
      <c r="S86" s="42"/>
      <c r="T86" s="42"/>
      <c r="U86" s="42"/>
      <c r="V86" s="42"/>
      <c r="W86" s="189">
        <f t="shared" si="9"/>
        <v>0</v>
      </c>
      <c r="X86" s="183"/>
      <c r="Y86" s="80">
        <f t="shared" si="10"/>
      </c>
      <c r="Z86" s="81">
        <f t="shared" si="11"/>
      </c>
      <c r="AA86" s="83"/>
      <c r="AB86" s="96"/>
      <c r="AC86" s="82">
        <f t="shared" si="8"/>
      </c>
      <c r="AD86" s="84"/>
      <c r="AE86" s="99"/>
      <c r="AF86" s="172"/>
      <c r="AG86" s="173"/>
      <c r="AH86" s="173"/>
      <c r="AI86" s="173"/>
      <c r="AJ86" s="216"/>
      <c r="AK86" s="181"/>
      <c r="AL86" s="203"/>
    </row>
    <row r="87" spans="1:39" s="33" customFormat="1" ht="9" customHeight="1">
      <c r="A87" s="34" t="s">
        <v>160</v>
      </c>
      <c r="B87" s="35" t="s">
        <v>23</v>
      </c>
      <c r="C87" s="24">
        <f t="shared" si="12"/>
        <v>39894</v>
      </c>
      <c r="D87" s="43"/>
      <c r="E87" s="164">
        <v>1</v>
      </c>
      <c r="F87" s="44"/>
      <c r="G87" s="45"/>
      <c r="H87" s="45"/>
      <c r="I87" s="45"/>
      <c r="J87" s="45"/>
      <c r="K87" s="45"/>
      <c r="L87" s="46"/>
      <c r="M87" s="171"/>
      <c r="N87" s="194"/>
      <c r="O87" s="47"/>
      <c r="P87" s="48"/>
      <c r="Q87" s="49"/>
      <c r="R87" s="50">
        <v>6</v>
      </c>
      <c r="S87" s="50"/>
      <c r="T87" s="50">
        <v>3</v>
      </c>
      <c r="U87" s="50"/>
      <c r="V87" s="50"/>
      <c r="W87" s="189">
        <f t="shared" si="9"/>
        <v>9</v>
      </c>
      <c r="X87" s="184">
        <v>0.025694444444444447</v>
      </c>
      <c r="Y87" s="80">
        <f t="shared" si="10"/>
        <v>14.594594594594595</v>
      </c>
      <c r="Z87" s="81">
        <f t="shared" si="11"/>
        <v>0.0028549382716049386</v>
      </c>
      <c r="AA87" s="85">
        <v>44</v>
      </c>
      <c r="AB87" s="97">
        <v>0.0625</v>
      </c>
      <c r="AC87" s="82">
        <f t="shared" si="8"/>
        <v>29.333333333333332</v>
      </c>
      <c r="AD87" s="86"/>
      <c r="AE87" s="100"/>
      <c r="AF87" s="174"/>
      <c r="AG87" s="175"/>
      <c r="AH87" s="175"/>
      <c r="AI87" s="175">
        <v>28</v>
      </c>
      <c r="AJ87" s="217"/>
      <c r="AK87" s="182"/>
      <c r="AL87" s="204"/>
      <c r="AM87" s="43"/>
    </row>
    <row r="88" spans="1:39" s="33" customFormat="1" ht="9" customHeight="1">
      <c r="A88" s="34" t="s">
        <v>161</v>
      </c>
      <c r="B88" s="35" t="s">
        <v>10</v>
      </c>
      <c r="C88" s="24">
        <f t="shared" si="12"/>
        <v>39895</v>
      </c>
      <c r="D88" s="25" t="s">
        <v>107</v>
      </c>
      <c r="E88" s="163">
        <v>1</v>
      </c>
      <c r="F88" s="36"/>
      <c r="G88" s="37"/>
      <c r="H88" s="37"/>
      <c r="I88" s="37"/>
      <c r="J88" s="37"/>
      <c r="K88" s="37"/>
      <c r="L88" s="38"/>
      <c r="M88" s="170"/>
      <c r="N88" s="193"/>
      <c r="O88" s="39"/>
      <c r="P88" s="40"/>
      <c r="Q88" s="41"/>
      <c r="R88" s="42"/>
      <c r="S88" s="42"/>
      <c r="T88" s="42"/>
      <c r="U88" s="42"/>
      <c r="V88" s="42"/>
      <c r="W88" s="189">
        <f t="shared" si="9"/>
        <v>0</v>
      </c>
      <c r="X88" s="183"/>
      <c r="Y88" s="80">
        <f t="shared" si="10"/>
      </c>
      <c r="Z88" s="81">
        <f t="shared" si="11"/>
      </c>
      <c r="AA88" s="83">
        <v>60</v>
      </c>
      <c r="AB88" s="96">
        <v>0.08888888888888889</v>
      </c>
      <c r="AC88" s="82">
        <f t="shared" si="8"/>
        <v>28.125</v>
      </c>
      <c r="AD88" s="84"/>
      <c r="AE88" s="99"/>
      <c r="AF88" s="172"/>
      <c r="AG88" s="173"/>
      <c r="AH88" s="173"/>
      <c r="AI88" s="173"/>
      <c r="AJ88" s="216"/>
      <c r="AK88" s="181"/>
      <c r="AL88" s="203"/>
      <c r="AM88" s="25" t="s">
        <v>107</v>
      </c>
    </row>
    <row r="89" spans="1:38" s="33" customFormat="1" ht="9" customHeight="1">
      <c r="A89" s="34" t="s">
        <v>162</v>
      </c>
      <c r="B89" s="35" t="s">
        <v>13</v>
      </c>
      <c r="C89" s="24">
        <f t="shared" si="12"/>
        <v>39896</v>
      </c>
      <c r="E89" s="163">
        <v>1</v>
      </c>
      <c r="F89" s="36">
        <v>9.5</v>
      </c>
      <c r="G89" s="37">
        <v>5</v>
      </c>
      <c r="H89" s="37"/>
      <c r="I89" s="37"/>
      <c r="J89" s="37"/>
      <c r="K89" s="37"/>
      <c r="L89" s="38"/>
      <c r="M89" s="170"/>
      <c r="N89" s="193"/>
      <c r="O89" s="39">
        <v>5.04</v>
      </c>
      <c r="P89" s="40"/>
      <c r="Q89" s="41"/>
      <c r="R89" s="42"/>
      <c r="S89" s="42">
        <v>2.7</v>
      </c>
      <c r="T89" s="42"/>
      <c r="U89" s="42"/>
      <c r="V89" s="42"/>
      <c r="W89" s="189">
        <f t="shared" si="9"/>
        <v>22.24</v>
      </c>
      <c r="X89" s="183">
        <v>0.07291666666666667</v>
      </c>
      <c r="Y89" s="80">
        <f t="shared" si="10"/>
        <v>12.708571428571426</v>
      </c>
      <c r="Z89" s="81">
        <f t="shared" si="11"/>
        <v>0.0032786270983213434</v>
      </c>
      <c r="AA89" s="83"/>
      <c r="AB89" s="96"/>
      <c r="AC89" s="82">
        <f t="shared" si="8"/>
      </c>
      <c r="AD89" s="84"/>
      <c r="AE89" s="99"/>
      <c r="AF89" s="172"/>
      <c r="AG89" s="173"/>
      <c r="AH89" s="173"/>
      <c r="AI89" s="173"/>
      <c r="AJ89" s="216"/>
      <c r="AK89" s="181"/>
      <c r="AL89" s="203"/>
    </row>
    <row r="90" spans="1:38" s="33" customFormat="1" ht="9" customHeight="1">
      <c r="A90" s="34" t="s">
        <v>163</v>
      </c>
      <c r="B90" s="35" t="s">
        <v>15</v>
      </c>
      <c r="C90" s="24">
        <f t="shared" si="12"/>
        <v>39897</v>
      </c>
      <c r="E90" s="163">
        <v>2</v>
      </c>
      <c r="F90" s="36"/>
      <c r="G90" s="37"/>
      <c r="H90" s="37"/>
      <c r="I90" s="37"/>
      <c r="J90" s="37"/>
      <c r="K90" s="37"/>
      <c r="L90" s="38"/>
      <c r="M90" s="170">
        <v>1</v>
      </c>
      <c r="N90" s="193"/>
      <c r="O90" s="39"/>
      <c r="P90" s="40"/>
      <c r="Q90" s="41"/>
      <c r="R90" s="42"/>
      <c r="S90" s="42"/>
      <c r="T90" s="42"/>
      <c r="U90" s="42"/>
      <c r="V90" s="42"/>
      <c r="W90" s="189">
        <f t="shared" si="9"/>
        <v>1</v>
      </c>
      <c r="X90" s="183">
        <v>0.003472222222222222</v>
      </c>
      <c r="Y90" s="80">
        <f t="shared" si="10"/>
        <v>12</v>
      </c>
      <c r="Z90" s="81">
        <f t="shared" si="11"/>
        <v>0.003472222222222222</v>
      </c>
      <c r="AA90" s="83">
        <v>24</v>
      </c>
      <c r="AB90" s="96">
        <v>0.03125</v>
      </c>
      <c r="AC90" s="82">
        <f t="shared" si="8"/>
        <v>32</v>
      </c>
      <c r="AD90" s="84">
        <v>2.3</v>
      </c>
      <c r="AE90" s="99">
        <v>0.041666666666666664</v>
      </c>
      <c r="AF90" s="172"/>
      <c r="AG90" s="173"/>
      <c r="AH90" s="173"/>
      <c r="AI90" s="173"/>
      <c r="AJ90" s="216"/>
      <c r="AK90" s="181"/>
      <c r="AL90" s="203"/>
    </row>
    <row r="91" spans="1:38" s="33" customFormat="1" ht="9" customHeight="1">
      <c r="A91" s="34" t="s">
        <v>164</v>
      </c>
      <c r="B91" s="35" t="s">
        <v>17</v>
      </c>
      <c r="C91" s="24">
        <f t="shared" si="12"/>
        <v>39898</v>
      </c>
      <c r="E91" s="163">
        <v>2</v>
      </c>
      <c r="F91" s="36"/>
      <c r="G91" s="37"/>
      <c r="H91" s="37"/>
      <c r="I91" s="37"/>
      <c r="J91" s="37"/>
      <c r="K91" s="37"/>
      <c r="L91" s="38"/>
      <c r="M91" s="170"/>
      <c r="N91" s="193"/>
      <c r="O91" s="39"/>
      <c r="P91" s="40"/>
      <c r="Q91" s="41"/>
      <c r="R91" s="42"/>
      <c r="S91" s="42"/>
      <c r="T91" s="42"/>
      <c r="U91" s="42"/>
      <c r="V91" s="42"/>
      <c r="W91" s="189">
        <f t="shared" si="9"/>
        <v>0</v>
      </c>
      <c r="X91" s="183"/>
      <c r="Y91" s="80">
        <f t="shared" si="10"/>
      </c>
      <c r="Z91" s="81">
        <f t="shared" si="11"/>
      </c>
      <c r="AA91" s="83"/>
      <c r="AB91" s="96"/>
      <c r="AC91" s="82">
        <f t="shared" si="8"/>
      </c>
      <c r="AD91" s="84">
        <v>2.3</v>
      </c>
      <c r="AE91" s="99">
        <v>0.041666666666666664</v>
      </c>
      <c r="AF91" s="172"/>
      <c r="AG91" s="173"/>
      <c r="AH91" s="173"/>
      <c r="AI91" s="173"/>
      <c r="AJ91" s="216"/>
      <c r="AK91" s="181"/>
      <c r="AL91" s="203">
        <v>0.020833333333333332</v>
      </c>
    </row>
    <row r="92" spans="1:38" s="33" customFormat="1" ht="9" customHeight="1">
      <c r="A92" s="34" t="s">
        <v>165</v>
      </c>
      <c r="B92" s="35" t="s">
        <v>19</v>
      </c>
      <c r="C92" s="24">
        <f t="shared" si="12"/>
        <v>39899</v>
      </c>
      <c r="E92" s="163">
        <v>2</v>
      </c>
      <c r="F92" s="36">
        <v>5</v>
      </c>
      <c r="G92" s="37">
        <v>2</v>
      </c>
      <c r="H92" s="37"/>
      <c r="I92" s="37"/>
      <c r="J92" s="37"/>
      <c r="K92" s="37"/>
      <c r="L92" s="38"/>
      <c r="M92" s="170"/>
      <c r="N92" s="193"/>
      <c r="O92" s="39"/>
      <c r="P92" s="40">
        <v>2.4</v>
      </c>
      <c r="Q92" s="41"/>
      <c r="R92" s="42"/>
      <c r="S92" s="42">
        <v>3.9</v>
      </c>
      <c r="T92" s="42"/>
      <c r="U92" s="42">
        <v>2.4</v>
      </c>
      <c r="V92" s="42"/>
      <c r="W92" s="189">
        <f t="shared" si="9"/>
        <v>15.700000000000001</v>
      </c>
      <c r="X92" s="183">
        <v>0.04861111111111111</v>
      </c>
      <c r="Y92" s="80">
        <f t="shared" si="10"/>
        <v>13.457142857142857</v>
      </c>
      <c r="Z92" s="81">
        <f t="shared" si="11"/>
        <v>0.0030962491153573956</v>
      </c>
      <c r="AA92" s="83"/>
      <c r="AB92" s="96"/>
      <c r="AC92" s="82">
        <f t="shared" si="8"/>
      </c>
      <c r="AD92" s="84">
        <v>2.4</v>
      </c>
      <c r="AE92" s="99">
        <v>0.041666666666666664</v>
      </c>
      <c r="AF92" s="172"/>
      <c r="AG92" s="173"/>
      <c r="AH92" s="173"/>
      <c r="AI92" s="173"/>
      <c r="AJ92" s="216"/>
      <c r="AK92" s="181"/>
      <c r="AL92" s="203"/>
    </row>
    <row r="93" spans="1:38" s="33" customFormat="1" ht="9" customHeight="1">
      <c r="A93" s="34" t="s">
        <v>166</v>
      </c>
      <c r="B93" s="35" t="s">
        <v>21</v>
      </c>
      <c r="C93" s="24">
        <f t="shared" si="12"/>
        <v>39900</v>
      </c>
      <c r="E93" s="163">
        <v>1</v>
      </c>
      <c r="F93" s="36"/>
      <c r="G93" s="37"/>
      <c r="H93" s="37"/>
      <c r="I93" s="37"/>
      <c r="J93" s="37"/>
      <c r="K93" s="37"/>
      <c r="L93" s="38"/>
      <c r="M93" s="170"/>
      <c r="N93" s="193"/>
      <c r="O93" s="39"/>
      <c r="P93" s="40"/>
      <c r="Q93" s="41"/>
      <c r="R93" s="42"/>
      <c r="S93" s="42"/>
      <c r="T93" s="42"/>
      <c r="U93" s="42"/>
      <c r="V93" s="42"/>
      <c r="W93" s="189">
        <f t="shared" si="9"/>
        <v>0</v>
      </c>
      <c r="X93" s="183"/>
      <c r="Y93" s="80">
        <f t="shared" si="10"/>
      </c>
      <c r="Z93" s="81">
        <f t="shared" si="11"/>
      </c>
      <c r="AA93" s="83">
        <v>125</v>
      </c>
      <c r="AB93" s="96">
        <v>0.1875</v>
      </c>
      <c r="AC93" s="82">
        <f t="shared" si="8"/>
        <v>27.777777777777775</v>
      </c>
      <c r="AD93" s="84"/>
      <c r="AE93" s="99"/>
      <c r="AF93" s="172"/>
      <c r="AG93" s="173"/>
      <c r="AH93" s="173"/>
      <c r="AI93" s="173"/>
      <c r="AJ93" s="216"/>
      <c r="AK93" s="181"/>
      <c r="AL93" s="203"/>
    </row>
    <row r="94" spans="1:39" s="33" customFormat="1" ht="9" customHeight="1">
      <c r="A94" s="34" t="s">
        <v>167</v>
      </c>
      <c r="B94" s="35" t="s">
        <v>23</v>
      </c>
      <c r="C94" s="24">
        <f t="shared" si="12"/>
        <v>39901</v>
      </c>
      <c r="D94" s="43"/>
      <c r="E94" s="164"/>
      <c r="F94" s="44"/>
      <c r="G94" s="45"/>
      <c r="H94" s="45"/>
      <c r="I94" s="45"/>
      <c r="J94" s="45"/>
      <c r="K94" s="45"/>
      <c r="L94" s="46"/>
      <c r="M94" s="171"/>
      <c r="N94" s="194"/>
      <c r="O94" s="47"/>
      <c r="P94" s="48"/>
      <c r="Q94" s="49"/>
      <c r="R94" s="50"/>
      <c r="S94" s="50"/>
      <c r="T94" s="50"/>
      <c r="U94" s="50"/>
      <c r="V94" s="50"/>
      <c r="W94" s="189">
        <f t="shared" si="9"/>
        <v>0</v>
      </c>
      <c r="X94" s="184"/>
      <c r="Y94" s="80">
        <f t="shared" si="10"/>
      </c>
      <c r="Z94" s="81">
        <f t="shared" si="11"/>
      </c>
      <c r="AA94" s="85"/>
      <c r="AB94" s="97"/>
      <c r="AC94" s="82">
        <f t="shared" si="8"/>
      </c>
      <c r="AD94" s="86"/>
      <c r="AE94" s="100"/>
      <c r="AF94" s="174"/>
      <c r="AG94" s="175"/>
      <c r="AH94" s="175"/>
      <c r="AI94" s="175"/>
      <c r="AJ94" s="217"/>
      <c r="AK94" s="182"/>
      <c r="AL94" s="204"/>
      <c r="AM94" s="43"/>
    </row>
    <row r="95" spans="1:39" s="33" customFormat="1" ht="9" customHeight="1">
      <c r="A95" s="34" t="s">
        <v>168</v>
      </c>
      <c r="B95" s="35" t="s">
        <v>10</v>
      </c>
      <c r="C95" s="24">
        <f t="shared" si="12"/>
        <v>39902</v>
      </c>
      <c r="D95" s="25" t="s">
        <v>108</v>
      </c>
      <c r="E95" s="163">
        <v>2</v>
      </c>
      <c r="F95" s="36"/>
      <c r="G95" s="37"/>
      <c r="H95" s="37"/>
      <c r="I95" s="37"/>
      <c r="J95" s="37"/>
      <c r="K95" s="37"/>
      <c r="L95" s="38"/>
      <c r="M95" s="170"/>
      <c r="N95" s="193"/>
      <c r="O95" s="39"/>
      <c r="P95" s="40"/>
      <c r="Q95" s="41"/>
      <c r="R95" s="42"/>
      <c r="S95" s="42"/>
      <c r="T95" s="42"/>
      <c r="U95" s="42"/>
      <c r="V95" s="42"/>
      <c r="W95" s="189">
        <f t="shared" si="9"/>
        <v>0</v>
      </c>
      <c r="X95" s="183"/>
      <c r="Y95" s="80">
        <f t="shared" si="10"/>
      </c>
      <c r="Z95" s="81">
        <f t="shared" si="11"/>
      </c>
      <c r="AA95" s="83">
        <v>50</v>
      </c>
      <c r="AB95" s="96">
        <v>0.08333333333333333</v>
      </c>
      <c r="AC95" s="82">
        <f t="shared" si="8"/>
        <v>25</v>
      </c>
      <c r="AD95" s="84">
        <v>2.3</v>
      </c>
      <c r="AE95" s="99">
        <v>0.041666666666666664</v>
      </c>
      <c r="AF95" s="172"/>
      <c r="AG95" s="173"/>
      <c r="AH95" s="173"/>
      <c r="AI95" s="173"/>
      <c r="AJ95" s="216"/>
      <c r="AK95" s="181"/>
      <c r="AL95" s="203"/>
      <c r="AM95" s="25" t="s">
        <v>108</v>
      </c>
    </row>
    <row r="96" spans="1:38" s="33" customFormat="1" ht="9" customHeight="1">
      <c r="A96" s="34" t="s">
        <v>169</v>
      </c>
      <c r="B96" s="35" t="s">
        <v>13</v>
      </c>
      <c r="C96" s="24">
        <f t="shared" si="12"/>
        <v>39903</v>
      </c>
      <c r="E96" s="163">
        <v>1</v>
      </c>
      <c r="F96" s="36">
        <v>5</v>
      </c>
      <c r="G96" s="37">
        <v>9</v>
      </c>
      <c r="H96" s="37"/>
      <c r="I96" s="37"/>
      <c r="J96" s="37"/>
      <c r="K96" s="37"/>
      <c r="L96" s="38"/>
      <c r="M96" s="170"/>
      <c r="N96" s="193"/>
      <c r="O96" s="39">
        <v>5</v>
      </c>
      <c r="P96" s="40"/>
      <c r="Q96" s="41"/>
      <c r="R96" s="42"/>
      <c r="S96" s="42"/>
      <c r="T96" s="42"/>
      <c r="U96" s="42"/>
      <c r="V96" s="42"/>
      <c r="W96" s="189">
        <f t="shared" si="9"/>
        <v>19</v>
      </c>
      <c r="X96" s="183">
        <v>0.05902777777777778</v>
      </c>
      <c r="Y96" s="80">
        <f t="shared" si="10"/>
        <v>13.411764705882353</v>
      </c>
      <c r="Z96" s="81">
        <f t="shared" si="11"/>
        <v>0.0031067251461988307</v>
      </c>
      <c r="AA96" s="83"/>
      <c r="AB96" s="96"/>
      <c r="AC96" s="82">
        <f t="shared" si="8"/>
      </c>
      <c r="AD96" s="84"/>
      <c r="AE96" s="99"/>
      <c r="AF96" s="172"/>
      <c r="AG96" s="173"/>
      <c r="AH96" s="173"/>
      <c r="AI96" s="173"/>
      <c r="AJ96" s="216"/>
      <c r="AK96" s="181"/>
      <c r="AL96" s="203"/>
    </row>
    <row r="97" spans="1:38" s="33" customFormat="1" ht="9" customHeight="1">
      <c r="A97" s="34" t="s">
        <v>170</v>
      </c>
      <c r="B97" s="35" t="s">
        <v>15</v>
      </c>
      <c r="C97" s="24">
        <f t="shared" si="12"/>
        <v>39904</v>
      </c>
      <c r="E97" s="163">
        <v>2</v>
      </c>
      <c r="F97" s="36"/>
      <c r="G97" s="37"/>
      <c r="H97" s="37"/>
      <c r="I97" s="37"/>
      <c r="J97" s="37"/>
      <c r="K97" s="37"/>
      <c r="L97" s="38"/>
      <c r="M97" s="170"/>
      <c r="N97" s="193"/>
      <c r="O97" s="39"/>
      <c r="P97" s="40"/>
      <c r="Q97" s="41"/>
      <c r="R97" s="42"/>
      <c r="S97" s="42"/>
      <c r="T97" s="42"/>
      <c r="U97" s="42"/>
      <c r="V97" s="42"/>
      <c r="W97" s="189">
        <f t="shared" si="9"/>
        <v>0</v>
      </c>
      <c r="X97" s="183"/>
      <c r="Y97" s="80">
        <f t="shared" si="10"/>
      </c>
      <c r="Z97" s="81">
        <f t="shared" si="11"/>
      </c>
      <c r="AA97" s="83">
        <v>32</v>
      </c>
      <c r="AB97" s="96">
        <v>0.052083333333333336</v>
      </c>
      <c r="AC97" s="82">
        <f t="shared" si="8"/>
        <v>25.599999999999998</v>
      </c>
      <c r="AD97" s="84">
        <v>2.3</v>
      </c>
      <c r="AE97" s="99">
        <v>0.041666666666666664</v>
      </c>
      <c r="AF97" s="172"/>
      <c r="AG97" s="173"/>
      <c r="AH97" s="173"/>
      <c r="AI97" s="173"/>
      <c r="AJ97" s="216"/>
      <c r="AK97" s="181"/>
      <c r="AL97" s="203"/>
    </row>
    <row r="98" spans="1:38" s="33" customFormat="1" ht="9" customHeight="1">
      <c r="A98" s="34" t="s">
        <v>171</v>
      </c>
      <c r="B98" s="35" t="s">
        <v>17</v>
      </c>
      <c r="C98" s="24">
        <f t="shared" si="12"/>
        <v>39905</v>
      </c>
      <c r="E98" s="163">
        <v>2</v>
      </c>
      <c r="F98" s="36">
        <v>10</v>
      </c>
      <c r="G98" s="37">
        <v>2</v>
      </c>
      <c r="H98" s="37"/>
      <c r="I98" s="37"/>
      <c r="J98" s="37"/>
      <c r="K98" s="37"/>
      <c r="L98" s="38"/>
      <c r="M98" s="170"/>
      <c r="N98" s="193"/>
      <c r="O98" s="39"/>
      <c r="P98" s="40">
        <v>6.3</v>
      </c>
      <c r="Q98" s="41"/>
      <c r="R98" s="42"/>
      <c r="S98" s="42">
        <v>4.5</v>
      </c>
      <c r="T98" s="42"/>
      <c r="U98" s="42"/>
      <c r="V98" s="42"/>
      <c r="W98" s="189">
        <f t="shared" si="9"/>
        <v>22.8</v>
      </c>
      <c r="X98" s="183">
        <v>0.05902777777777778</v>
      </c>
      <c r="Y98" s="80">
        <f t="shared" si="10"/>
        <v>16.094117647058823</v>
      </c>
      <c r="Z98" s="81">
        <f t="shared" si="11"/>
        <v>0.002588937621832359</v>
      </c>
      <c r="AA98" s="83"/>
      <c r="AB98" s="96"/>
      <c r="AC98" s="82">
        <f t="shared" si="8"/>
      </c>
      <c r="AD98" s="84">
        <v>2.5</v>
      </c>
      <c r="AE98" s="99">
        <v>0.041666666666666664</v>
      </c>
      <c r="AF98" s="172"/>
      <c r="AG98" s="173"/>
      <c r="AH98" s="173"/>
      <c r="AI98" s="173"/>
      <c r="AJ98" s="216"/>
      <c r="AK98" s="181"/>
      <c r="AL98" s="203"/>
    </row>
    <row r="99" spans="1:38" s="33" customFormat="1" ht="9" customHeight="1">
      <c r="A99" s="34" t="s">
        <v>172</v>
      </c>
      <c r="B99" s="35" t="s">
        <v>19</v>
      </c>
      <c r="C99" s="24">
        <f t="shared" si="12"/>
        <v>39906</v>
      </c>
      <c r="E99" s="163">
        <v>2</v>
      </c>
      <c r="F99" s="36"/>
      <c r="G99" s="37"/>
      <c r="H99" s="37">
        <v>9</v>
      </c>
      <c r="I99" s="37"/>
      <c r="J99" s="37"/>
      <c r="K99" s="37"/>
      <c r="L99" s="38"/>
      <c r="M99" s="170"/>
      <c r="N99" s="193"/>
      <c r="O99" s="39"/>
      <c r="P99" s="40"/>
      <c r="Q99" s="41"/>
      <c r="R99" s="42"/>
      <c r="S99" s="42"/>
      <c r="T99" s="42"/>
      <c r="U99" s="42"/>
      <c r="V99" s="42"/>
      <c r="W99" s="189">
        <f t="shared" si="9"/>
        <v>9</v>
      </c>
      <c r="X99" s="183">
        <v>0.027777777777777776</v>
      </c>
      <c r="Y99" s="80">
        <f t="shared" si="10"/>
        <v>13.5</v>
      </c>
      <c r="Z99" s="81">
        <f t="shared" si="11"/>
        <v>0.0030864197530864196</v>
      </c>
      <c r="AA99" s="83">
        <v>110</v>
      </c>
      <c r="AB99" s="96">
        <v>0.15625</v>
      </c>
      <c r="AC99" s="82">
        <f t="shared" si="8"/>
        <v>29.333333333333332</v>
      </c>
      <c r="AD99" s="84"/>
      <c r="AE99" s="99"/>
      <c r="AF99" s="172"/>
      <c r="AG99" s="173"/>
      <c r="AH99" s="173"/>
      <c r="AI99" s="173"/>
      <c r="AJ99" s="216"/>
      <c r="AK99" s="181"/>
      <c r="AL99" s="203"/>
    </row>
    <row r="100" spans="1:38" s="33" customFormat="1" ht="9" customHeight="1">
      <c r="A100" s="34" t="s">
        <v>173</v>
      </c>
      <c r="B100" s="35" t="s">
        <v>21</v>
      </c>
      <c r="C100" s="24">
        <f t="shared" si="12"/>
        <v>39907</v>
      </c>
      <c r="E100" s="163"/>
      <c r="F100" s="36"/>
      <c r="G100" s="37"/>
      <c r="H100" s="37"/>
      <c r="I100" s="37"/>
      <c r="J100" s="37"/>
      <c r="K100" s="37"/>
      <c r="L100" s="38"/>
      <c r="M100" s="170"/>
      <c r="N100" s="193"/>
      <c r="O100" s="39"/>
      <c r="P100" s="40"/>
      <c r="Q100" s="41"/>
      <c r="R100" s="42"/>
      <c r="S100" s="42"/>
      <c r="T100" s="42"/>
      <c r="U100" s="42"/>
      <c r="V100" s="42"/>
      <c r="W100" s="189">
        <f t="shared" si="9"/>
        <v>0</v>
      </c>
      <c r="X100" s="183"/>
      <c r="Y100" s="80">
        <f t="shared" si="10"/>
      </c>
      <c r="Z100" s="81">
        <f t="shared" si="11"/>
      </c>
      <c r="AA100" s="83"/>
      <c r="AB100" s="96"/>
      <c r="AC100" s="82">
        <f t="shared" si="8"/>
      </c>
      <c r="AD100" s="84"/>
      <c r="AE100" s="99"/>
      <c r="AF100" s="172"/>
      <c r="AG100" s="173"/>
      <c r="AH100" s="173"/>
      <c r="AI100" s="173"/>
      <c r="AJ100" s="216"/>
      <c r="AK100" s="181"/>
      <c r="AL100" s="203"/>
    </row>
    <row r="101" spans="1:39" s="33" customFormat="1" ht="9" customHeight="1">
      <c r="A101" s="34" t="s">
        <v>174</v>
      </c>
      <c r="B101" s="35" t="s">
        <v>23</v>
      </c>
      <c r="C101" s="24">
        <f t="shared" si="12"/>
        <v>39908</v>
      </c>
      <c r="D101" s="43"/>
      <c r="E101" s="164">
        <v>1</v>
      </c>
      <c r="F101" s="44"/>
      <c r="G101" s="45"/>
      <c r="H101" s="45"/>
      <c r="I101" s="45"/>
      <c r="J101" s="45"/>
      <c r="K101" s="45"/>
      <c r="L101" s="46"/>
      <c r="M101" s="171"/>
      <c r="N101" s="194"/>
      <c r="O101" s="47"/>
      <c r="P101" s="48"/>
      <c r="Q101" s="49"/>
      <c r="R101" s="50"/>
      <c r="S101" s="50"/>
      <c r="T101" s="50"/>
      <c r="U101" s="50"/>
      <c r="V101" s="50"/>
      <c r="W101" s="189">
        <f t="shared" si="9"/>
        <v>0</v>
      </c>
      <c r="X101" s="184"/>
      <c r="Y101" s="80">
        <f t="shared" si="10"/>
      </c>
      <c r="Z101" s="81">
        <f t="shared" si="11"/>
      </c>
      <c r="AA101" s="85">
        <v>45</v>
      </c>
      <c r="AB101" s="97">
        <v>0.05902777777777778</v>
      </c>
      <c r="AC101" s="82">
        <f t="shared" si="8"/>
        <v>31.76470588235294</v>
      </c>
      <c r="AD101" s="86"/>
      <c r="AE101" s="100"/>
      <c r="AF101" s="174"/>
      <c r="AG101" s="175"/>
      <c r="AH101" s="175"/>
      <c r="AI101" s="175"/>
      <c r="AJ101" s="217"/>
      <c r="AK101" s="182"/>
      <c r="AL101" s="204"/>
      <c r="AM101" s="43"/>
    </row>
    <row r="102" spans="1:39" s="33" customFormat="1" ht="9" customHeight="1">
      <c r="A102" s="34" t="s">
        <v>175</v>
      </c>
      <c r="B102" s="35" t="s">
        <v>10</v>
      </c>
      <c r="C102" s="24">
        <f t="shared" si="12"/>
        <v>39909</v>
      </c>
      <c r="D102" s="25" t="s">
        <v>109</v>
      </c>
      <c r="E102" s="163">
        <v>1</v>
      </c>
      <c r="F102" s="36"/>
      <c r="G102" s="37"/>
      <c r="H102" s="37"/>
      <c r="I102" s="37"/>
      <c r="J102" s="37"/>
      <c r="K102" s="37"/>
      <c r="L102" s="38"/>
      <c r="M102" s="170"/>
      <c r="N102" s="193"/>
      <c r="O102" s="39"/>
      <c r="P102" s="40"/>
      <c r="Q102" s="41"/>
      <c r="R102" s="42"/>
      <c r="S102" s="42"/>
      <c r="T102" s="42"/>
      <c r="U102" s="42"/>
      <c r="V102" s="42"/>
      <c r="W102" s="189">
        <f t="shared" si="9"/>
        <v>0</v>
      </c>
      <c r="X102" s="183"/>
      <c r="Y102" s="80">
        <f t="shared" si="10"/>
      </c>
      <c r="Z102" s="81">
        <f t="shared" si="11"/>
      </c>
      <c r="AA102" s="83">
        <v>16</v>
      </c>
      <c r="AB102" s="96">
        <v>0.020833333333333332</v>
      </c>
      <c r="AC102" s="82">
        <f t="shared" si="8"/>
        <v>32</v>
      </c>
      <c r="AD102" s="84"/>
      <c r="AE102" s="99"/>
      <c r="AF102" s="172"/>
      <c r="AG102" s="173"/>
      <c r="AH102" s="173"/>
      <c r="AI102" s="173"/>
      <c r="AJ102" s="216"/>
      <c r="AK102" s="181"/>
      <c r="AL102" s="203"/>
      <c r="AM102" s="25" t="s">
        <v>109</v>
      </c>
    </row>
    <row r="103" spans="1:38" s="33" customFormat="1" ht="9" customHeight="1">
      <c r="A103" s="34" t="s">
        <v>176</v>
      </c>
      <c r="B103" s="35" t="s">
        <v>13</v>
      </c>
      <c r="C103" s="24">
        <f t="shared" si="12"/>
        <v>39910</v>
      </c>
      <c r="E103" s="163">
        <v>2</v>
      </c>
      <c r="F103" s="36">
        <v>10</v>
      </c>
      <c r="G103" s="37">
        <v>5</v>
      </c>
      <c r="H103" s="37"/>
      <c r="I103" s="37"/>
      <c r="J103" s="37"/>
      <c r="K103" s="37"/>
      <c r="L103" s="38"/>
      <c r="M103" s="170"/>
      <c r="N103" s="193"/>
      <c r="O103" s="39"/>
      <c r="P103" s="40">
        <v>5.8</v>
      </c>
      <c r="Q103" s="41"/>
      <c r="R103" s="42"/>
      <c r="S103" s="42"/>
      <c r="T103" s="42"/>
      <c r="U103" s="42"/>
      <c r="V103" s="42"/>
      <c r="W103" s="189">
        <f t="shared" si="9"/>
        <v>20.8</v>
      </c>
      <c r="X103" s="183">
        <v>0.05902777777777778</v>
      </c>
      <c r="Y103" s="80">
        <f t="shared" si="10"/>
        <v>14.68235294117647</v>
      </c>
      <c r="Z103" s="81">
        <f t="shared" si="11"/>
        <v>0.002837873931623932</v>
      </c>
      <c r="AA103" s="83"/>
      <c r="AB103" s="96"/>
      <c r="AC103" s="82">
        <f t="shared" si="8"/>
      </c>
      <c r="AD103" s="84">
        <v>2.5</v>
      </c>
      <c r="AE103" s="99">
        <v>0.041666666666666664</v>
      </c>
      <c r="AF103" s="172"/>
      <c r="AG103" s="173"/>
      <c r="AH103" s="173"/>
      <c r="AI103" s="173"/>
      <c r="AJ103" s="216"/>
      <c r="AK103" s="181"/>
      <c r="AL103" s="203"/>
    </row>
    <row r="104" spans="1:38" s="33" customFormat="1" ht="9" customHeight="1">
      <c r="A104" s="34" t="s">
        <v>177</v>
      </c>
      <c r="B104" s="35" t="s">
        <v>15</v>
      </c>
      <c r="C104" s="24">
        <f t="shared" si="12"/>
        <v>39911</v>
      </c>
      <c r="E104" s="163">
        <v>3</v>
      </c>
      <c r="F104" s="36"/>
      <c r="G104" s="37"/>
      <c r="H104" s="37"/>
      <c r="I104" s="37"/>
      <c r="J104" s="37"/>
      <c r="K104" s="37"/>
      <c r="L104" s="38"/>
      <c r="M104" s="170"/>
      <c r="N104" s="193"/>
      <c r="O104" s="39">
        <v>0.6</v>
      </c>
      <c r="P104" s="40"/>
      <c r="Q104" s="41"/>
      <c r="R104" s="42"/>
      <c r="S104" s="42"/>
      <c r="T104" s="42"/>
      <c r="U104" s="42"/>
      <c r="V104" s="42"/>
      <c r="W104" s="189">
        <f t="shared" si="9"/>
        <v>0.6</v>
      </c>
      <c r="X104" s="183">
        <v>0.003472222222222222</v>
      </c>
      <c r="Y104" s="80">
        <f t="shared" si="10"/>
        <v>7.2</v>
      </c>
      <c r="Z104" s="81">
        <f t="shared" si="11"/>
        <v>0.005787037037037037</v>
      </c>
      <c r="AA104" s="83">
        <v>75</v>
      </c>
      <c r="AB104" s="96">
        <v>0.125</v>
      </c>
      <c r="AC104" s="82">
        <f t="shared" si="8"/>
        <v>25</v>
      </c>
      <c r="AD104" s="84">
        <v>2.4</v>
      </c>
      <c r="AE104" s="99">
        <v>0.041666666666666664</v>
      </c>
      <c r="AF104" s="172"/>
      <c r="AG104" s="173"/>
      <c r="AH104" s="173"/>
      <c r="AI104" s="173"/>
      <c r="AJ104" s="216"/>
      <c r="AK104" s="181"/>
      <c r="AL104" s="203"/>
    </row>
    <row r="105" spans="1:38" s="33" customFormat="1" ht="9" customHeight="1">
      <c r="A105" s="34" t="s">
        <v>178</v>
      </c>
      <c r="B105" s="35" t="s">
        <v>17</v>
      </c>
      <c r="C105" s="24">
        <f t="shared" si="12"/>
        <v>39912</v>
      </c>
      <c r="E105" s="163">
        <v>2</v>
      </c>
      <c r="F105" s="36">
        <v>7</v>
      </c>
      <c r="G105" s="37">
        <v>4</v>
      </c>
      <c r="H105" s="37"/>
      <c r="I105" s="37"/>
      <c r="J105" s="37"/>
      <c r="K105" s="37"/>
      <c r="L105" s="38"/>
      <c r="M105" s="170"/>
      <c r="N105" s="193"/>
      <c r="O105" s="39"/>
      <c r="P105" s="40">
        <v>3.6</v>
      </c>
      <c r="Q105" s="41"/>
      <c r="R105" s="42"/>
      <c r="S105" s="42">
        <v>3.2</v>
      </c>
      <c r="T105" s="42"/>
      <c r="U105" s="42">
        <v>2.4</v>
      </c>
      <c r="V105" s="42"/>
      <c r="W105" s="189">
        <f t="shared" si="9"/>
        <v>20.2</v>
      </c>
      <c r="X105" s="183">
        <v>0.05902777777777778</v>
      </c>
      <c r="Y105" s="80">
        <f t="shared" si="10"/>
        <v>14.258823529411764</v>
      </c>
      <c r="Z105" s="81">
        <f t="shared" si="11"/>
        <v>0.0029221672167216725</v>
      </c>
      <c r="AA105" s="83"/>
      <c r="AB105" s="96"/>
      <c r="AC105" s="82">
        <f t="shared" si="8"/>
      </c>
      <c r="AD105" s="84">
        <v>2.5</v>
      </c>
      <c r="AE105" s="99">
        <v>0.041666666666666664</v>
      </c>
      <c r="AF105" s="172"/>
      <c r="AG105" s="173"/>
      <c r="AH105" s="173"/>
      <c r="AI105" s="173"/>
      <c r="AJ105" s="216"/>
      <c r="AK105" s="181"/>
      <c r="AL105" s="203"/>
    </row>
    <row r="106" spans="1:38" s="33" customFormat="1" ht="9" customHeight="1">
      <c r="A106" s="34" t="s">
        <v>179</v>
      </c>
      <c r="B106" s="35" t="s">
        <v>19</v>
      </c>
      <c r="C106" s="24">
        <f t="shared" si="12"/>
        <v>39913</v>
      </c>
      <c r="E106" s="163">
        <v>2</v>
      </c>
      <c r="F106" s="36"/>
      <c r="G106" s="37"/>
      <c r="H106" s="37"/>
      <c r="I106" s="37"/>
      <c r="J106" s="37"/>
      <c r="K106" s="37"/>
      <c r="L106" s="38"/>
      <c r="M106" s="170"/>
      <c r="N106" s="193"/>
      <c r="O106" s="39"/>
      <c r="P106" s="40"/>
      <c r="Q106" s="41"/>
      <c r="R106" s="42"/>
      <c r="S106" s="42"/>
      <c r="T106" s="42"/>
      <c r="U106" s="42">
        <v>8.5</v>
      </c>
      <c r="V106" s="42"/>
      <c r="W106" s="189">
        <f t="shared" si="9"/>
        <v>8.5</v>
      </c>
      <c r="X106" s="183">
        <v>0.02638888888888889</v>
      </c>
      <c r="Y106" s="80">
        <f t="shared" si="10"/>
        <v>13.421052631578947</v>
      </c>
      <c r="Z106" s="81">
        <f t="shared" si="11"/>
        <v>0.0031045751633986926</v>
      </c>
      <c r="AA106" s="83">
        <v>100</v>
      </c>
      <c r="AB106" s="96">
        <v>0.1388888888888889</v>
      </c>
      <c r="AC106" s="82">
        <f t="shared" si="8"/>
        <v>30</v>
      </c>
      <c r="AD106" s="84"/>
      <c r="AE106" s="99"/>
      <c r="AF106" s="172"/>
      <c r="AG106" s="173"/>
      <c r="AH106" s="173"/>
      <c r="AI106" s="173"/>
      <c r="AJ106" s="216"/>
      <c r="AK106" s="181"/>
      <c r="AL106" s="203"/>
    </row>
    <row r="107" spans="1:38" s="33" customFormat="1" ht="9" customHeight="1">
      <c r="A107" s="34" t="s">
        <v>180</v>
      </c>
      <c r="B107" s="35" t="s">
        <v>21</v>
      </c>
      <c r="C107" s="24">
        <f t="shared" si="12"/>
        <v>39914</v>
      </c>
      <c r="E107" s="163">
        <v>1</v>
      </c>
      <c r="F107" s="36">
        <v>6</v>
      </c>
      <c r="G107" s="37">
        <v>3</v>
      </c>
      <c r="H107" s="37"/>
      <c r="I107" s="37"/>
      <c r="J107" s="37"/>
      <c r="K107" s="37"/>
      <c r="L107" s="38"/>
      <c r="M107" s="170"/>
      <c r="N107" s="193"/>
      <c r="O107" s="39"/>
      <c r="P107" s="40"/>
      <c r="Q107" s="41"/>
      <c r="R107" s="42"/>
      <c r="S107" s="42">
        <v>7.7</v>
      </c>
      <c r="T107" s="42"/>
      <c r="U107" s="42"/>
      <c r="V107" s="42"/>
      <c r="W107" s="189">
        <f t="shared" si="9"/>
        <v>16.7</v>
      </c>
      <c r="X107" s="183">
        <v>0.052083333333333336</v>
      </c>
      <c r="Y107" s="80">
        <f t="shared" si="10"/>
        <v>13.36</v>
      </c>
      <c r="Z107" s="81">
        <f t="shared" si="11"/>
        <v>0.0031187624750499006</v>
      </c>
      <c r="AA107" s="83"/>
      <c r="AB107" s="96"/>
      <c r="AC107" s="82">
        <f t="shared" si="8"/>
      </c>
      <c r="AD107" s="84"/>
      <c r="AE107" s="99"/>
      <c r="AF107" s="172"/>
      <c r="AG107" s="173"/>
      <c r="AH107" s="173">
        <v>7.7</v>
      </c>
      <c r="AI107" s="173"/>
      <c r="AJ107" s="216"/>
      <c r="AK107" s="181"/>
      <c r="AL107" s="203"/>
    </row>
    <row r="108" spans="1:39" s="33" customFormat="1" ht="9" customHeight="1">
      <c r="A108" s="34" t="s">
        <v>181</v>
      </c>
      <c r="B108" s="35" t="s">
        <v>23</v>
      </c>
      <c r="C108" s="24">
        <f t="shared" si="12"/>
        <v>39915</v>
      </c>
      <c r="D108" s="43"/>
      <c r="E108" s="164">
        <v>2</v>
      </c>
      <c r="F108" s="44"/>
      <c r="G108" s="45"/>
      <c r="H108" s="45"/>
      <c r="I108" s="45"/>
      <c r="J108" s="45"/>
      <c r="K108" s="45"/>
      <c r="L108" s="46"/>
      <c r="M108" s="171"/>
      <c r="N108" s="194"/>
      <c r="O108" s="47"/>
      <c r="P108" s="48"/>
      <c r="Q108" s="49"/>
      <c r="R108" s="50"/>
      <c r="S108" s="50"/>
      <c r="T108" s="50"/>
      <c r="U108" s="50"/>
      <c r="V108" s="50"/>
      <c r="W108" s="189">
        <f t="shared" si="9"/>
        <v>0</v>
      </c>
      <c r="X108" s="184"/>
      <c r="Y108" s="80">
        <f t="shared" si="10"/>
      </c>
      <c r="Z108" s="81">
        <f t="shared" si="11"/>
      </c>
      <c r="AA108" s="85">
        <v>60</v>
      </c>
      <c r="AB108" s="97">
        <v>0.08333333333333333</v>
      </c>
      <c r="AC108" s="82">
        <f t="shared" si="8"/>
        <v>30</v>
      </c>
      <c r="AD108" s="86"/>
      <c r="AE108" s="100"/>
      <c r="AF108" s="174"/>
      <c r="AG108" s="175"/>
      <c r="AH108" s="175"/>
      <c r="AI108" s="175"/>
      <c r="AJ108" s="217"/>
      <c r="AK108" s="182"/>
      <c r="AL108" s="204"/>
      <c r="AM108" s="43"/>
    </row>
    <row r="109" spans="1:39" s="33" customFormat="1" ht="9" customHeight="1">
      <c r="A109" s="34" t="s">
        <v>182</v>
      </c>
      <c r="B109" s="35" t="s">
        <v>10</v>
      </c>
      <c r="C109" s="24">
        <f t="shared" si="12"/>
        <v>39916</v>
      </c>
      <c r="D109" s="25" t="s">
        <v>110</v>
      </c>
      <c r="E109" s="163"/>
      <c r="F109" s="36"/>
      <c r="G109" s="37"/>
      <c r="H109" s="37"/>
      <c r="I109" s="37"/>
      <c r="J109" s="37"/>
      <c r="K109" s="37"/>
      <c r="L109" s="38"/>
      <c r="M109" s="170"/>
      <c r="N109" s="193"/>
      <c r="O109" s="39"/>
      <c r="P109" s="40"/>
      <c r="Q109" s="41"/>
      <c r="R109" s="42"/>
      <c r="S109" s="42"/>
      <c r="T109" s="42"/>
      <c r="U109" s="42"/>
      <c r="V109" s="42"/>
      <c r="W109" s="189">
        <f t="shared" si="9"/>
        <v>0</v>
      </c>
      <c r="X109" s="183"/>
      <c r="Y109" s="80">
        <f t="shared" si="10"/>
      </c>
      <c r="Z109" s="81">
        <f t="shared" si="11"/>
      </c>
      <c r="AA109" s="83"/>
      <c r="AB109" s="96"/>
      <c r="AC109" s="82">
        <f t="shared" si="8"/>
      </c>
      <c r="AD109" s="84"/>
      <c r="AE109" s="99"/>
      <c r="AF109" s="172"/>
      <c r="AG109" s="173"/>
      <c r="AH109" s="173"/>
      <c r="AI109" s="173"/>
      <c r="AJ109" s="216"/>
      <c r="AK109" s="181"/>
      <c r="AL109" s="203"/>
      <c r="AM109" s="25" t="s">
        <v>110</v>
      </c>
    </row>
    <row r="110" spans="1:38" s="33" customFormat="1" ht="9" customHeight="1">
      <c r="A110" s="34" t="s">
        <v>183</v>
      </c>
      <c r="B110" s="35" t="s">
        <v>13</v>
      </c>
      <c r="C110" s="24">
        <f t="shared" si="12"/>
        <v>39917</v>
      </c>
      <c r="E110" s="163">
        <v>1</v>
      </c>
      <c r="F110" s="36"/>
      <c r="G110" s="37"/>
      <c r="H110" s="37"/>
      <c r="I110" s="37"/>
      <c r="J110" s="37"/>
      <c r="K110" s="37"/>
      <c r="L110" s="38"/>
      <c r="M110" s="170"/>
      <c r="N110" s="193"/>
      <c r="O110" s="39"/>
      <c r="P110" s="40"/>
      <c r="Q110" s="41"/>
      <c r="R110" s="42"/>
      <c r="S110" s="42"/>
      <c r="T110" s="42"/>
      <c r="U110" s="42"/>
      <c r="V110" s="42"/>
      <c r="W110" s="189">
        <f t="shared" si="9"/>
        <v>0</v>
      </c>
      <c r="X110" s="183"/>
      <c r="Y110" s="80">
        <f t="shared" si="10"/>
      </c>
      <c r="Z110" s="81">
        <f t="shared" si="11"/>
      </c>
      <c r="AA110" s="83"/>
      <c r="AB110" s="96"/>
      <c r="AC110" s="82">
        <f t="shared" si="8"/>
      </c>
      <c r="AD110" s="84">
        <v>2.8</v>
      </c>
      <c r="AE110" s="99">
        <v>0.04861111111111111</v>
      </c>
      <c r="AF110" s="172"/>
      <c r="AG110" s="173"/>
      <c r="AH110" s="173"/>
      <c r="AI110" s="173"/>
      <c r="AJ110" s="216"/>
      <c r="AK110" s="181"/>
      <c r="AL110" s="203"/>
    </row>
    <row r="111" spans="1:38" s="33" customFormat="1" ht="9" customHeight="1">
      <c r="A111" s="34" t="s">
        <v>184</v>
      </c>
      <c r="B111" s="35" t="s">
        <v>15</v>
      </c>
      <c r="C111" s="24">
        <f t="shared" si="12"/>
        <v>39918</v>
      </c>
      <c r="E111" s="163">
        <v>3</v>
      </c>
      <c r="F111" s="36"/>
      <c r="G111" s="37"/>
      <c r="H111" s="37"/>
      <c r="I111" s="37"/>
      <c r="J111" s="37"/>
      <c r="K111" s="37"/>
      <c r="L111" s="38"/>
      <c r="M111" s="170"/>
      <c r="N111" s="193"/>
      <c r="O111" s="39"/>
      <c r="P111" s="40"/>
      <c r="Q111" s="41"/>
      <c r="R111" s="42"/>
      <c r="S111" s="42"/>
      <c r="T111" s="42"/>
      <c r="U111" s="42">
        <v>10.5</v>
      </c>
      <c r="V111" s="42"/>
      <c r="W111" s="189">
        <f t="shared" si="9"/>
        <v>10.5</v>
      </c>
      <c r="X111" s="183">
        <v>0.034722222222222224</v>
      </c>
      <c r="Y111" s="80">
        <f t="shared" si="10"/>
        <v>12.6</v>
      </c>
      <c r="Z111" s="81">
        <f t="shared" si="11"/>
        <v>0.003306878306878307</v>
      </c>
      <c r="AA111" s="83">
        <v>70</v>
      </c>
      <c r="AB111" s="96">
        <v>0.1111111111111111</v>
      </c>
      <c r="AC111" s="82">
        <f t="shared" si="8"/>
        <v>26.25</v>
      </c>
      <c r="AD111" s="84">
        <v>2.3</v>
      </c>
      <c r="AE111" s="99">
        <v>0.041666666666666664</v>
      </c>
      <c r="AF111" s="172"/>
      <c r="AG111" s="173"/>
      <c r="AH111" s="173"/>
      <c r="AI111" s="173"/>
      <c r="AJ111" s="216"/>
      <c r="AK111" s="181"/>
      <c r="AL111" s="203"/>
    </row>
    <row r="112" spans="1:38" s="33" customFormat="1" ht="9" customHeight="1">
      <c r="A112" s="34" t="s">
        <v>185</v>
      </c>
      <c r="B112" s="35" t="s">
        <v>17</v>
      </c>
      <c r="C112" s="24">
        <f t="shared" si="12"/>
        <v>39919</v>
      </c>
      <c r="E112" s="163">
        <v>3</v>
      </c>
      <c r="F112" s="36">
        <v>5</v>
      </c>
      <c r="G112" s="37">
        <v>3</v>
      </c>
      <c r="H112" s="37"/>
      <c r="I112" s="37"/>
      <c r="J112" s="37"/>
      <c r="K112" s="37"/>
      <c r="L112" s="38"/>
      <c r="M112" s="170"/>
      <c r="N112" s="193"/>
      <c r="O112" s="39"/>
      <c r="P112" s="40">
        <v>3.6</v>
      </c>
      <c r="Q112" s="41"/>
      <c r="R112" s="42"/>
      <c r="S112" s="42">
        <v>4.8</v>
      </c>
      <c r="T112" s="42"/>
      <c r="U112" s="42">
        <v>2.4</v>
      </c>
      <c r="V112" s="42"/>
      <c r="W112" s="189">
        <f t="shared" si="9"/>
        <v>18.799999999999997</v>
      </c>
      <c r="X112" s="183">
        <v>0.05555555555555555</v>
      </c>
      <c r="Y112" s="80">
        <f t="shared" si="10"/>
        <v>14.1</v>
      </c>
      <c r="Z112" s="81">
        <f t="shared" si="11"/>
        <v>0.0029550827423167852</v>
      </c>
      <c r="AA112" s="83">
        <v>30</v>
      </c>
      <c r="AB112" s="96">
        <v>0.041666666666666664</v>
      </c>
      <c r="AC112" s="82">
        <f t="shared" si="8"/>
        <v>30</v>
      </c>
      <c r="AD112" s="84">
        <v>3.1</v>
      </c>
      <c r="AE112" s="99">
        <v>0.04861111111111111</v>
      </c>
      <c r="AF112" s="172"/>
      <c r="AG112" s="173"/>
      <c r="AH112" s="173"/>
      <c r="AI112" s="173"/>
      <c r="AJ112" s="216"/>
      <c r="AK112" s="181"/>
      <c r="AL112" s="203"/>
    </row>
    <row r="113" spans="1:38" s="33" customFormat="1" ht="9" customHeight="1">
      <c r="A113" s="34" t="s">
        <v>186</v>
      </c>
      <c r="B113" s="35" t="s">
        <v>19</v>
      </c>
      <c r="C113" s="24">
        <f t="shared" si="12"/>
        <v>39920</v>
      </c>
      <c r="E113" s="163">
        <v>2</v>
      </c>
      <c r="F113" s="36"/>
      <c r="G113" s="37"/>
      <c r="H113" s="37"/>
      <c r="I113" s="37"/>
      <c r="J113" s="37"/>
      <c r="K113" s="37"/>
      <c r="L113" s="38"/>
      <c r="M113" s="170"/>
      <c r="N113" s="193"/>
      <c r="O113" s="39"/>
      <c r="P113" s="40"/>
      <c r="Q113" s="41"/>
      <c r="R113" s="42"/>
      <c r="S113" s="42"/>
      <c r="T113" s="42"/>
      <c r="U113" s="42"/>
      <c r="V113" s="42"/>
      <c r="W113" s="189">
        <f t="shared" si="9"/>
        <v>0</v>
      </c>
      <c r="X113" s="183"/>
      <c r="Y113" s="80">
        <f t="shared" si="10"/>
      </c>
      <c r="Z113" s="81">
        <f t="shared" si="11"/>
      </c>
      <c r="AA113" s="83">
        <v>40</v>
      </c>
      <c r="AB113" s="96">
        <v>0.0625</v>
      </c>
      <c r="AC113" s="82">
        <f t="shared" si="8"/>
        <v>26.666666666666668</v>
      </c>
      <c r="AD113" s="84">
        <v>2.1</v>
      </c>
      <c r="AE113" s="99">
        <v>0.034722222222222224</v>
      </c>
      <c r="AF113" s="172"/>
      <c r="AG113" s="173"/>
      <c r="AH113" s="173"/>
      <c r="AI113" s="173"/>
      <c r="AJ113" s="216"/>
      <c r="AK113" s="181"/>
      <c r="AL113" s="203"/>
    </row>
    <row r="114" spans="1:38" s="33" customFormat="1" ht="9" customHeight="1">
      <c r="A114" s="34" t="s">
        <v>187</v>
      </c>
      <c r="B114" s="35" t="s">
        <v>21</v>
      </c>
      <c r="C114" s="24">
        <f t="shared" si="12"/>
        <v>39921</v>
      </c>
      <c r="E114" s="163"/>
      <c r="F114" s="36"/>
      <c r="G114" s="37"/>
      <c r="H114" s="37"/>
      <c r="I114" s="37"/>
      <c r="J114" s="37"/>
      <c r="K114" s="37"/>
      <c r="L114" s="38"/>
      <c r="M114" s="170"/>
      <c r="N114" s="193"/>
      <c r="O114" s="39"/>
      <c r="P114" s="40"/>
      <c r="Q114" s="41"/>
      <c r="R114" s="42"/>
      <c r="S114" s="42"/>
      <c r="T114" s="42"/>
      <c r="U114" s="42"/>
      <c r="V114" s="42"/>
      <c r="W114" s="189">
        <f t="shared" si="9"/>
        <v>0</v>
      </c>
      <c r="X114" s="183"/>
      <c r="Y114" s="80">
        <f t="shared" si="10"/>
      </c>
      <c r="Z114" s="81">
        <f t="shared" si="11"/>
      </c>
      <c r="AA114" s="83"/>
      <c r="AB114" s="96"/>
      <c r="AC114" s="82">
        <f t="shared" si="8"/>
      </c>
      <c r="AD114" s="84"/>
      <c r="AE114" s="99"/>
      <c r="AF114" s="172"/>
      <c r="AG114" s="173"/>
      <c r="AH114" s="173"/>
      <c r="AI114" s="173"/>
      <c r="AJ114" s="216"/>
      <c r="AK114" s="181"/>
      <c r="AL114" s="203"/>
    </row>
    <row r="115" spans="1:39" s="33" customFormat="1" ht="9" customHeight="1">
      <c r="A115" s="34" t="s">
        <v>188</v>
      </c>
      <c r="B115" s="35" t="s">
        <v>23</v>
      </c>
      <c r="C115" s="24">
        <f t="shared" si="12"/>
        <v>39922</v>
      </c>
      <c r="D115" s="43"/>
      <c r="E115" s="164">
        <v>1</v>
      </c>
      <c r="F115" s="44">
        <v>5</v>
      </c>
      <c r="G115" s="45">
        <v>1</v>
      </c>
      <c r="H115" s="45"/>
      <c r="I115" s="45"/>
      <c r="J115" s="45"/>
      <c r="K115" s="45"/>
      <c r="L115" s="46"/>
      <c r="M115" s="171"/>
      <c r="N115" s="194"/>
      <c r="O115" s="47"/>
      <c r="P115" s="48"/>
      <c r="Q115" s="49"/>
      <c r="R115" s="50"/>
      <c r="S115" s="50">
        <v>10</v>
      </c>
      <c r="T115" s="50"/>
      <c r="U115" s="50"/>
      <c r="V115" s="50"/>
      <c r="W115" s="189">
        <f t="shared" si="9"/>
        <v>16</v>
      </c>
      <c r="X115" s="184">
        <v>0.052083333333333336</v>
      </c>
      <c r="Y115" s="80">
        <f t="shared" si="10"/>
        <v>12.799999999999999</v>
      </c>
      <c r="Z115" s="81">
        <f t="shared" si="11"/>
        <v>0.0032552083333333335</v>
      </c>
      <c r="AA115" s="85"/>
      <c r="AB115" s="97"/>
      <c r="AC115" s="82">
        <f t="shared" si="8"/>
      </c>
      <c r="AD115" s="86"/>
      <c r="AE115" s="100"/>
      <c r="AF115" s="174"/>
      <c r="AG115" s="175"/>
      <c r="AH115" s="175">
        <v>10</v>
      </c>
      <c r="AI115" s="175"/>
      <c r="AJ115" s="217"/>
      <c r="AK115" s="182"/>
      <c r="AL115" s="204"/>
      <c r="AM115" s="43"/>
    </row>
    <row r="116" spans="1:39" s="33" customFormat="1" ht="9" customHeight="1">
      <c r="A116" s="34" t="s">
        <v>189</v>
      </c>
      <c r="B116" s="35" t="s">
        <v>10</v>
      </c>
      <c r="C116" s="24">
        <f t="shared" si="12"/>
        <v>39923</v>
      </c>
      <c r="D116" s="25" t="s">
        <v>111</v>
      </c>
      <c r="E116" s="163">
        <v>2</v>
      </c>
      <c r="F116" s="36"/>
      <c r="G116" s="37"/>
      <c r="H116" s="37"/>
      <c r="I116" s="37"/>
      <c r="J116" s="37"/>
      <c r="K116" s="37"/>
      <c r="L116" s="38"/>
      <c r="M116" s="170"/>
      <c r="N116" s="193"/>
      <c r="O116" s="39"/>
      <c r="P116" s="40"/>
      <c r="Q116" s="41"/>
      <c r="R116" s="42"/>
      <c r="S116" s="42"/>
      <c r="T116" s="42"/>
      <c r="U116" s="42"/>
      <c r="V116" s="42"/>
      <c r="W116" s="189">
        <f t="shared" si="9"/>
        <v>0</v>
      </c>
      <c r="X116" s="183"/>
      <c r="Y116" s="80">
        <f t="shared" si="10"/>
      </c>
      <c r="Z116" s="81">
        <f t="shared" si="11"/>
      </c>
      <c r="AA116" s="83">
        <v>72</v>
      </c>
      <c r="AB116" s="96">
        <v>0.1111111111111111</v>
      </c>
      <c r="AC116" s="82">
        <f t="shared" si="8"/>
        <v>27</v>
      </c>
      <c r="AD116" s="84">
        <v>2.5</v>
      </c>
      <c r="AE116" s="99">
        <v>0.041666666666666664</v>
      </c>
      <c r="AF116" s="172"/>
      <c r="AG116" s="173"/>
      <c r="AH116" s="173"/>
      <c r="AI116" s="173"/>
      <c r="AJ116" s="216"/>
      <c r="AK116" s="181"/>
      <c r="AL116" s="203"/>
      <c r="AM116" s="25" t="s">
        <v>111</v>
      </c>
    </row>
    <row r="117" spans="1:38" s="33" customFormat="1" ht="9" customHeight="1">
      <c r="A117" s="34" t="s">
        <v>190</v>
      </c>
      <c r="B117" s="35" t="s">
        <v>13</v>
      </c>
      <c r="C117" s="24">
        <f t="shared" si="12"/>
        <v>39924</v>
      </c>
      <c r="E117" s="163">
        <v>1</v>
      </c>
      <c r="F117" s="36">
        <v>9</v>
      </c>
      <c r="G117" s="37">
        <v>2.6</v>
      </c>
      <c r="H117" s="37"/>
      <c r="I117" s="37"/>
      <c r="J117" s="37"/>
      <c r="K117" s="37"/>
      <c r="L117" s="38"/>
      <c r="M117" s="170"/>
      <c r="N117" s="193"/>
      <c r="O117" s="39"/>
      <c r="P117" s="40">
        <v>1.2</v>
      </c>
      <c r="Q117" s="41"/>
      <c r="R117" s="42"/>
      <c r="S117" s="42"/>
      <c r="T117" s="42"/>
      <c r="U117" s="42"/>
      <c r="V117" s="42"/>
      <c r="W117" s="189">
        <f t="shared" si="9"/>
        <v>12.799999999999999</v>
      </c>
      <c r="X117" s="183">
        <v>0.041666666666666664</v>
      </c>
      <c r="Y117" s="80">
        <f t="shared" si="10"/>
        <v>12.799999999999999</v>
      </c>
      <c r="Z117" s="81">
        <f t="shared" si="11"/>
        <v>0.0032552083333333335</v>
      </c>
      <c r="AA117" s="83"/>
      <c r="AB117" s="96"/>
      <c r="AC117" s="82">
        <f t="shared" si="8"/>
      </c>
      <c r="AD117" s="84"/>
      <c r="AE117" s="99"/>
      <c r="AF117" s="172"/>
      <c r="AG117" s="173"/>
      <c r="AH117" s="173"/>
      <c r="AI117" s="173"/>
      <c r="AJ117" s="216"/>
      <c r="AK117" s="181"/>
      <c r="AL117" s="203"/>
    </row>
    <row r="118" spans="1:38" s="33" customFormat="1" ht="9" customHeight="1">
      <c r="A118" s="34" t="s">
        <v>191</v>
      </c>
      <c r="B118" s="35" t="s">
        <v>15</v>
      </c>
      <c r="C118" s="24">
        <f t="shared" si="12"/>
        <v>39925</v>
      </c>
      <c r="E118" s="163"/>
      <c r="F118" s="36"/>
      <c r="G118" s="37"/>
      <c r="H118" s="37"/>
      <c r="I118" s="37"/>
      <c r="J118" s="37"/>
      <c r="K118" s="37"/>
      <c r="L118" s="38"/>
      <c r="M118" s="170"/>
      <c r="N118" s="193"/>
      <c r="O118" s="39"/>
      <c r="P118" s="40"/>
      <c r="Q118" s="41"/>
      <c r="R118" s="42"/>
      <c r="S118" s="42"/>
      <c r="T118" s="42"/>
      <c r="U118" s="42"/>
      <c r="V118" s="42"/>
      <c r="W118" s="189">
        <f t="shared" si="9"/>
        <v>0</v>
      </c>
      <c r="X118" s="183"/>
      <c r="Y118" s="80">
        <f t="shared" si="10"/>
      </c>
      <c r="Z118" s="81">
        <f t="shared" si="11"/>
      </c>
      <c r="AA118" s="83"/>
      <c r="AB118" s="96"/>
      <c r="AC118" s="82">
        <f t="shared" si="8"/>
      </c>
      <c r="AD118" s="84"/>
      <c r="AE118" s="99"/>
      <c r="AF118" s="172"/>
      <c r="AG118" s="173"/>
      <c r="AH118" s="173"/>
      <c r="AI118" s="173"/>
      <c r="AJ118" s="216"/>
      <c r="AK118" s="181"/>
      <c r="AL118" s="203"/>
    </row>
    <row r="119" spans="1:38" s="33" customFormat="1" ht="9" customHeight="1">
      <c r="A119" s="34" t="s">
        <v>192</v>
      </c>
      <c r="B119" s="35" t="s">
        <v>17</v>
      </c>
      <c r="C119" s="24">
        <f t="shared" si="12"/>
        <v>39926</v>
      </c>
      <c r="E119" s="163">
        <v>2</v>
      </c>
      <c r="F119" s="36"/>
      <c r="G119" s="37"/>
      <c r="H119" s="37"/>
      <c r="I119" s="37">
        <v>13</v>
      </c>
      <c r="J119" s="37"/>
      <c r="K119" s="37"/>
      <c r="L119" s="38"/>
      <c r="M119" s="170"/>
      <c r="N119" s="193"/>
      <c r="O119" s="39"/>
      <c r="P119" s="40"/>
      <c r="Q119" s="41"/>
      <c r="R119" s="42"/>
      <c r="S119" s="42"/>
      <c r="T119" s="42"/>
      <c r="U119" s="42"/>
      <c r="V119" s="42"/>
      <c r="W119" s="189">
        <f t="shared" si="9"/>
        <v>13</v>
      </c>
      <c r="X119" s="183">
        <v>0.04513888888888889</v>
      </c>
      <c r="Y119" s="80">
        <f t="shared" si="10"/>
        <v>12</v>
      </c>
      <c r="Z119" s="81">
        <f t="shared" si="11"/>
        <v>0.003472222222222222</v>
      </c>
      <c r="AA119" s="83"/>
      <c r="AB119" s="96"/>
      <c r="AC119" s="82">
        <f t="shared" si="8"/>
      </c>
      <c r="AD119" s="84">
        <v>2.5</v>
      </c>
      <c r="AE119" s="99">
        <v>0.041666666666666664</v>
      </c>
      <c r="AF119" s="172"/>
      <c r="AG119" s="173"/>
      <c r="AH119" s="173"/>
      <c r="AI119" s="173"/>
      <c r="AJ119" s="216"/>
      <c r="AK119" s="181"/>
      <c r="AL119" s="203"/>
    </row>
    <row r="120" spans="1:38" s="33" customFormat="1" ht="9" customHeight="1">
      <c r="A120" s="34" t="s">
        <v>193</v>
      </c>
      <c r="B120" s="35" t="s">
        <v>19</v>
      </c>
      <c r="C120" s="24">
        <f t="shared" si="12"/>
        <v>39927</v>
      </c>
      <c r="E120" s="163">
        <v>2</v>
      </c>
      <c r="F120" s="36"/>
      <c r="G120" s="37"/>
      <c r="H120" s="37"/>
      <c r="I120" s="37"/>
      <c r="J120" s="37"/>
      <c r="K120" s="37"/>
      <c r="L120" s="38"/>
      <c r="M120" s="170"/>
      <c r="N120" s="193"/>
      <c r="O120" s="39"/>
      <c r="P120" s="40"/>
      <c r="Q120" s="41"/>
      <c r="R120" s="42"/>
      <c r="S120" s="42"/>
      <c r="T120" s="42"/>
      <c r="U120" s="42"/>
      <c r="V120" s="42"/>
      <c r="W120" s="189">
        <f t="shared" si="9"/>
        <v>0</v>
      </c>
      <c r="X120" s="183"/>
      <c r="Y120" s="80">
        <f t="shared" si="10"/>
      </c>
      <c r="Z120" s="81">
        <f t="shared" si="11"/>
      </c>
      <c r="AA120" s="83">
        <v>25</v>
      </c>
      <c r="AB120" s="96">
        <v>0.03125</v>
      </c>
      <c r="AC120" s="82">
        <f t="shared" si="8"/>
        <v>33.333333333333336</v>
      </c>
      <c r="AD120" s="84">
        <v>2.2</v>
      </c>
      <c r="AE120" s="99">
        <v>0.041666666666666664</v>
      </c>
      <c r="AF120" s="172"/>
      <c r="AG120" s="173"/>
      <c r="AH120" s="173"/>
      <c r="AI120" s="173"/>
      <c r="AJ120" s="216"/>
      <c r="AK120" s="181"/>
      <c r="AL120" s="203"/>
    </row>
    <row r="121" spans="1:38" s="33" customFormat="1" ht="9" customHeight="1">
      <c r="A121" s="34" t="s">
        <v>194</v>
      </c>
      <c r="B121" s="35" t="s">
        <v>21</v>
      </c>
      <c r="C121" s="24">
        <f t="shared" si="12"/>
        <v>39928</v>
      </c>
      <c r="E121" s="163">
        <v>1</v>
      </c>
      <c r="F121" s="36">
        <v>5</v>
      </c>
      <c r="G121" s="37">
        <v>2</v>
      </c>
      <c r="H121" s="37"/>
      <c r="I121" s="37"/>
      <c r="J121" s="37"/>
      <c r="K121" s="37"/>
      <c r="L121" s="38"/>
      <c r="M121" s="170"/>
      <c r="N121" s="193"/>
      <c r="O121" s="39"/>
      <c r="P121" s="40"/>
      <c r="Q121" s="41"/>
      <c r="R121" s="42"/>
      <c r="S121" s="42"/>
      <c r="T121" s="42">
        <v>21.1</v>
      </c>
      <c r="U121" s="42"/>
      <c r="V121" s="42"/>
      <c r="W121" s="189">
        <f t="shared" si="9"/>
        <v>28.1</v>
      </c>
      <c r="X121" s="183">
        <v>0.08333333333333333</v>
      </c>
      <c r="Y121" s="80">
        <f t="shared" si="10"/>
        <v>14.050000000000002</v>
      </c>
      <c r="Z121" s="81">
        <f t="shared" si="11"/>
        <v>0.0029655990510083032</v>
      </c>
      <c r="AA121" s="83"/>
      <c r="AB121" s="96"/>
      <c r="AC121" s="82">
        <f t="shared" si="8"/>
      </c>
      <c r="AD121" s="84"/>
      <c r="AE121" s="99"/>
      <c r="AF121" s="172"/>
      <c r="AG121" s="173"/>
      <c r="AH121" s="173">
        <v>21.1</v>
      </c>
      <c r="AI121" s="173"/>
      <c r="AJ121" s="216"/>
      <c r="AK121" s="181"/>
      <c r="AL121" s="203"/>
    </row>
    <row r="122" spans="1:39" s="33" customFormat="1" ht="9" customHeight="1">
      <c r="A122" s="34" t="s">
        <v>195</v>
      </c>
      <c r="B122" s="35" t="s">
        <v>23</v>
      </c>
      <c r="C122" s="24">
        <f t="shared" si="12"/>
        <v>39929</v>
      </c>
      <c r="D122" s="43"/>
      <c r="E122" s="164">
        <v>1</v>
      </c>
      <c r="F122" s="44"/>
      <c r="G122" s="45"/>
      <c r="H122" s="45"/>
      <c r="I122" s="45"/>
      <c r="J122" s="45"/>
      <c r="K122" s="45"/>
      <c r="L122" s="46"/>
      <c r="M122" s="171"/>
      <c r="N122" s="194"/>
      <c r="O122" s="47"/>
      <c r="P122" s="48"/>
      <c r="Q122" s="49"/>
      <c r="R122" s="50"/>
      <c r="S122" s="50"/>
      <c r="T122" s="50"/>
      <c r="U122" s="50"/>
      <c r="V122" s="50"/>
      <c r="W122" s="189">
        <f t="shared" si="9"/>
        <v>0</v>
      </c>
      <c r="X122" s="184"/>
      <c r="Y122" s="80">
        <f t="shared" si="10"/>
      </c>
      <c r="Z122" s="81">
        <f t="shared" si="11"/>
      </c>
      <c r="AA122" s="85">
        <v>35</v>
      </c>
      <c r="AB122" s="97">
        <v>0.05902777777777778</v>
      </c>
      <c r="AC122" s="82">
        <f t="shared" si="8"/>
        <v>24.705882352941174</v>
      </c>
      <c r="AD122" s="86"/>
      <c r="AE122" s="100"/>
      <c r="AF122" s="174"/>
      <c r="AG122" s="175"/>
      <c r="AH122" s="175"/>
      <c r="AI122" s="175"/>
      <c r="AJ122" s="217"/>
      <c r="AK122" s="182"/>
      <c r="AL122" s="204"/>
      <c r="AM122" s="43"/>
    </row>
    <row r="123" spans="1:39" s="33" customFormat="1" ht="9" customHeight="1">
      <c r="A123" s="34" t="s">
        <v>196</v>
      </c>
      <c r="B123" s="35" t="s">
        <v>10</v>
      </c>
      <c r="C123" s="24">
        <f t="shared" si="12"/>
        <v>39930</v>
      </c>
      <c r="D123" s="25" t="s">
        <v>112</v>
      </c>
      <c r="E123" s="163">
        <v>1</v>
      </c>
      <c r="F123" s="36"/>
      <c r="G123" s="37"/>
      <c r="H123" s="37"/>
      <c r="I123" s="37"/>
      <c r="J123" s="37"/>
      <c r="K123" s="37"/>
      <c r="L123" s="38"/>
      <c r="M123" s="170"/>
      <c r="N123" s="193"/>
      <c r="O123" s="39"/>
      <c r="P123" s="40"/>
      <c r="Q123" s="41"/>
      <c r="R123" s="42"/>
      <c r="S123" s="42"/>
      <c r="T123" s="42"/>
      <c r="U123" s="42"/>
      <c r="V123" s="42"/>
      <c r="W123" s="189">
        <f t="shared" si="9"/>
        <v>0</v>
      </c>
      <c r="X123" s="183"/>
      <c r="Y123" s="80">
        <f t="shared" si="10"/>
      </c>
      <c r="Z123" s="81">
        <f t="shared" si="11"/>
      </c>
      <c r="AA123" s="83"/>
      <c r="AB123" s="96"/>
      <c r="AC123" s="82">
        <f t="shared" si="8"/>
      </c>
      <c r="AD123" s="84">
        <v>2.6</v>
      </c>
      <c r="AE123" s="99">
        <v>0.041666666666666664</v>
      </c>
      <c r="AF123" s="172"/>
      <c r="AG123" s="173"/>
      <c r="AH123" s="173"/>
      <c r="AI123" s="173"/>
      <c r="AJ123" s="216"/>
      <c r="AK123" s="181"/>
      <c r="AL123" s="203"/>
      <c r="AM123" s="25" t="s">
        <v>112</v>
      </c>
    </row>
    <row r="124" spans="1:38" s="33" customFormat="1" ht="9" customHeight="1">
      <c r="A124" s="34" t="s">
        <v>197</v>
      </c>
      <c r="B124" s="35" t="s">
        <v>13</v>
      </c>
      <c r="C124" s="24">
        <f t="shared" si="12"/>
        <v>39931</v>
      </c>
      <c r="E124" s="163">
        <v>1</v>
      </c>
      <c r="F124" s="36"/>
      <c r="G124" s="37"/>
      <c r="H124" s="37"/>
      <c r="I124" s="37">
        <v>11</v>
      </c>
      <c r="J124" s="37"/>
      <c r="K124" s="37"/>
      <c r="L124" s="38"/>
      <c r="M124" s="170"/>
      <c r="N124" s="193"/>
      <c r="O124" s="39"/>
      <c r="P124" s="40"/>
      <c r="Q124" s="41"/>
      <c r="R124" s="42"/>
      <c r="S124" s="42"/>
      <c r="T124" s="42"/>
      <c r="U124" s="42"/>
      <c r="V124" s="42"/>
      <c r="W124" s="189">
        <f t="shared" si="9"/>
        <v>11</v>
      </c>
      <c r="X124" s="183">
        <v>0.034722222222222224</v>
      </c>
      <c r="Y124" s="80">
        <f t="shared" si="10"/>
        <v>13.200000000000001</v>
      </c>
      <c r="Z124" s="81">
        <f t="shared" si="11"/>
        <v>0.0031565656565656565</v>
      </c>
      <c r="AA124" s="83"/>
      <c r="AB124" s="96"/>
      <c r="AC124" s="82">
        <f t="shared" si="8"/>
      </c>
      <c r="AD124" s="84"/>
      <c r="AE124" s="99"/>
      <c r="AF124" s="172"/>
      <c r="AG124" s="173"/>
      <c r="AH124" s="173"/>
      <c r="AI124" s="173"/>
      <c r="AJ124" s="216"/>
      <c r="AK124" s="181"/>
      <c r="AL124" s="203"/>
    </row>
    <row r="125" spans="1:38" s="33" customFormat="1" ht="9" customHeight="1">
      <c r="A125" s="34" t="s">
        <v>198</v>
      </c>
      <c r="B125" s="35" t="s">
        <v>15</v>
      </c>
      <c r="C125" s="24">
        <f t="shared" si="12"/>
        <v>39932</v>
      </c>
      <c r="E125" s="163">
        <v>1</v>
      </c>
      <c r="F125" s="36"/>
      <c r="G125" s="37"/>
      <c r="H125" s="37"/>
      <c r="I125" s="37"/>
      <c r="J125" s="37"/>
      <c r="K125" s="37"/>
      <c r="L125" s="38"/>
      <c r="M125" s="170"/>
      <c r="N125" s="193"/>
      <c r="O125" s="39"/>
      <c r="P125" s="40"/>
      <c r="Q125" s="41"/>
      <c r="R125" s="42"/>
      <c r="S125" s="42"/>
      <c r="T125" s="42"/>
      <c r="U125" s="42"/>
      <c r="V125" s="42"/>
      <c r="W125" s="189">
        <f t="shared" si="9"/>
        <v>0</v>
      </c>
      <c r="X125" s="183"/>
      <c r="Y125" s="80">
        <f t="shared" si="10"/>
      </c>
      <c r="Z125" s="81">
        <f t="shared" si="11"/>
      </c>
      <c r="AA125" s="83">
        <v>45</v>
      </c>
      <c r="AB125" s="96">
        <v>0.0625</v>
      </c>
      <c r="AC125" s="82">
        <f t="shared" si="8"/>
        <v>30</v>
      </c>
      <c r="AD125" s="84"/>
      <c r="AE125" s="99"/>
      <c r="AF125" s="172"/>
      <c r="AG125" s="173"/>
      <c r="AH125" s="173"/>
      <c r="AI125" s="173"/>
      <c r="AJ125" s="216"/>
      <c r="AK125" s="181"/>
      <c r="AL125" s="203"/>
    </row>
    <row r="126" spans="1:38" s="33" customFormat="1" ht="9" customHeight="1">
      <c r="A126" s="34" t="s">
        <v>199</v>
      </c>
      <c r="B126" s="35" t="s">
        <v>17</v>
      </c>
      <c r="C126" s="24">
        <f t="shared" si="12"/>
        <v>39933</v>
      </c>
      <c r="E126" s="163">
        <v>2</v>
      </c>
      <c r="F126" s="36">
        <v>6.5</v>
      </c>
      <c r="G126" s="37">
        <v>1</v>
      </c>
      <c r="H126" s="37"/>
      <c r="I126" s="37"/>
      <c r="J126" s="37"/>
      <c r="K126" s="37"/>
      <c r="L126" s="38"/>
      <c r="M126" s="170"/>
      <c r="N126" s="193"/>
      <c r="O126" s="39"/>
      <c r="P126" s="40"/>
      <c r="Q126" s="41"/>
      <c r="R126" s="42"/>
      <c r="S126" s="42">
        <v>2.5</v>
      </c>
      <c r="T126" s="42"/>
      <c r="U126" s="42"/>
      <c r="V126" s="42"/>
      <c r="W126" s="189">
        <f t="shared" si="9"/>
        <v>10</v>
      </c>
      <c r="X126" s="183">
        <v>0.03125</v>
      </c>
      <c r="Y126" s="80">
        <f t="shared" si="10"/>
        <v>13.333333333333334</v>
      </c>
      <c r="Z126" s="81">
        <f t="shared" si="11"/>
        <v>0.003125</v>
      </c>
      <c r="AA126" s="83"/>
      <c r="AB126" s="96"/>
      <c r="AC126" s="82">
        <f t="shared" si="8"/>
      </c>
      <c r="AD126" s="84">
        <v>3.4</v>
      </c>
      <c r="AE126" s="99">
        <v>0.052083333333333336</v>
      </c>
      <c r="AF126" s="172"/>
      <c r="AG126" s="173"/>
      <c r="AH126" s="173"/>
      <c r="AI126" s="173"/>
      <c r="AJ126" s="216"/>
      <c r="AK126" s="181"/>
      <c r="AL126" s="203"/>
    </row>
    <row r="127" spans="1:38" s="33" customFormat="1" ht="9" customHeight="1">
      <c r="A127" s="34" t="s">
        <v>200</v>
      </c>
      <c r="B127" s="35" t="s">
        <v>19</v>
      </c>
      <c r="C127" s="24">
        <f t="shared" si="12"/>
        <v>39934</v>
      </c>
      <c r="E127" s="163"/>
      <c r="F127" s="36"/>
      <c r="G127" s="37"/>
      <c r="H127" s="37"/>
      <c r="I127" s="37"/>
      <c r="J127" s="37"/>
      <c r="K127" s="37"/>
      <c r="L127" s="38"/>
      <c r="M127" s="170"/>
      <c r="N127" s="193"/>
      <c r="O127" s="39"/>
      <c r="P127" s="40"/>
      <c r="Q127" s="41"/>
      <c r="R127" s="42"/>
      <c r="S127" s="42"/>
      <c r="T127" s="42"/>
      <c r="U127" s="42"/>
      <c r="V127" s="42"/>
      <c r="W127" s="189">
        <f t="shared" si="9"/>
        <v>0</v>
      </c>
      <c r="X127" s="183"/>
      <c r="Y127" s="80">
        <f t="shared" si="10"/>
      </c>
      <c r="Z127" s="81">
        <f t="shared" si="11"/>
      </c>
      <c r="AA127" s="83"/>
      <c r="AB127" s="96"/>
      <c r="AC127" s="82">
        <f t="shared" si="8"/>
      </c>
      <c r="AD127" s="84"/>
      <c r="AE127" s="99"/>
      <c r="AF127" s="172"/>
      <c r="AG127" s="173"/>
      <c r="AH127" s="173"/>
      <c r="AI127" s="173"/>
      <c r="AJ127" s="216"/>
      <c r="AK127" s="181"/>
      <c r="AL127" s="203"/>
    </row>
    <row r="128" spans="1:38" s="33" customFormat="1" ht="9" customHeight="1">
      <c r="A128" s="34" t="s">
        <v>201</v>
      </c>
      <c r="B128" s="35" t="s">
        <v>21</v>
      </c>
      <c r="C128" s="24">
        <f t="shared" si="12"/>
        <v>39935</v>
      </c>
      <c r="E128" s="163">
        <v>1</v>
      </c>
      <c r="F128" s="36"/>
      <c r="G128" s="37"/>
      <c r="H128" s="37"/>
      <c r="I128" s="37"/>
      <c r="J128" s="37"/>
      <c r="K128" s="37"/>
      <c r="L128" s="38"/>
      <c r="M128" s="170"/>
      <c r="N128" s="193"/>
      <c r="O128" s="39"/>
      <c r="P128" s="40"/>
      <c r="Q128" s="41"/>
      <c r="R128" s="42"/>
      <c r="S128" s="42"/>
      <c r="T128" s="42"/>
      <c r="U128" s="42"/>
      <c r="V128" s="42"/>
      <c r="W128" s="189">
        <f t="shared" si="9"/>
        <v>0</v>
      </c>
      <c r="X128" s="183"/>
      <c r="Y128" s="80">
        <f t="shared" si="10"/>
      </c>
      <c r="Z128" s="81">
        <f t="shared" si="11"/>
      </c>
      <c r="AA128" s="83">
        <v>45</v>
      </c>
      <c r="AB128" s="96">
        <v>0.0625</v>
      </c>
      <c r="AC128" s="82">
        <f t="shared" si="8"/>
        <v>30</v>
      </c>
      <c r="AD128" s="84"/>
      <c r="AE128" s="99"/>
      <c r="AF128" s="172"/>
      <c r="AG128" s="173"/>
      <c r="AH128" s="173"/>
      <c r="AI128" s="173"/>
      <c r="AJ128" s="216"/>
      <c r="AK128" s="181"/>
      <c r="AL128" s="203"/>
    </row>
    <row r="129" spans="1:39" s="33" customFormat="1" ht="9" customHeight="1">
      <c r="A129" s="34" t="s">
        <v>202</v>
      </c>
      <c r="B129" s="35" t="s">
        <v>23</v>
      </c>
      <c r="C129" s="24">
        <f t="shared" si="12"/>
        <v>39936</v>
      </c>
      <c r="D129" s="43"/>
      <c r="E129" s="164">
        <v>1</v>
      </c>
      <c r="F129" s="44">
        <v>3</v>
      </c>
      <c r="G129" s="45"/>
      <c r="H129" s="45"/>
      <c r="I129" s="45"/>
      <c r="J129" s="45"/>
      <c r="K129" s="45"/>
      <c r="L129" s="46"/>
      <c r="M129" s="171"/>
      <c r="N129" s="194"/>
      <c r="O129" s="47"/>
      <c r="P129" s="48"/>
      <c r="Q129" s="49"/>
      <c r="R129" s="50"/>
      <c r="S129" s="50"/>
      <c r="T129" s="50">
        <v>22</v>
      </c>
      <c r="U129" s="50"/>
      <c r="V129" s="50"/>
      <c r="W129" s="189">
        <f t="shared" si="9"/>
        <v>25</v>
      </c>
      <c r="X129" s="184">
        <v>0.07291666666666667</v>
      </c>
      <c r="Y129" s="80">
        <f t="shared" si="10"/>
        <v>14.285714285714285</v>
      </c>
      <c r="Z129" s="81">
        <f t="shared" si="11"/>
        <v>0.002916666666666667</v>
      </c>
      <c r="AA129" s="85">
        <v>60</v>
      </c>
      <c r="AB129" s="97">
        <v>0.08333333333333333</v>
      </c>
      <c r="AC129" s="82">
        <f t="shared" si="8"/>
        <v>30</v>
      </c>
      <c r="AD129" s="86"/>
      <c r="AE129" s="100"/>
      <c r="AF129" s="174"/>
      <c r="AG129" s="175"/>
      <c r="AH129" s="175"/>
      <c r="AI129" s="175">
        <v>82</v>
      </c>
      <c r="AJ129" s="217"/>
      <c r="AK129" s="182"/>
      <c r="AL129" s="204"/>
      <c r="AM129" s="43"/>
    </row>
    <row r="130" spans="1:39" s="33" customFormat="1" ht="9" customHeight="1">
      <c r="A130" s="34" t="s">
        <v>203</v>
      </c>
      <c r="B130" s="35" t="s">
        <v>10</v>
      </c>
      <c r="C130" s="24">
        <f t="shared" si="12"/>
        <v>39937</v>
      </c>
      <c r="D130" s="25" t="s">
        <v>113</v>
      </c>
      <c r="E130" s="163">
        <v>2</v>
      </c>
      <c r="F130" s="36"/>
      <c r="G130" s="37"/>
      <c r="H130" s="37"/>
      <c r="I130" s="37"/>
      <c r="J130" s="37"/>
      <c r="K130" s="37"/>
      <c r="L130" s="38"/>
      <c r="M130" s="170"/>
      <c r="N130" s="193"/>
      <c r="O130" s="39"/>
      <c r="P130" s="40"/>
      <c r="Q130" s="41"/>
      <c r="R130" s="42"/>
      <c r="S130" s="42"/>
      <c r="T130" s="42"/>
      <c r="U130" s="42"/>
      <c r="V130" s="42"/>
      <c r="W130" s="189">
        <f t="shared" si="9"/>
        <v>0</v>
      </c>
      <c r="X130" s="183"/>
      <c r="Y130" s="80">
        <f t="shared" si="10"/>
      </c>
      <c r="Z130" s="81">
        <f t="shared" si="11"/>
      </c>
      <c r="AA130" s="83"/>
      <c r="AB130" s="96"/>
      <c r="AC130" s="82">
        <f t="shared" si="8"/>
      </c>
      <c r="AD130" s="84">
        <v>1</v>
      </c>
      <c r="AE130" s="99">
        <v>0.017361111111111112</v>
      </c>
      <c r="AF130" s="172"/>
      <c r="AG130" s="173"/>
      <c r="AH130" s="173"/>
      <c r="AI130" s="173"/>
      <c r="AJ130" s="216"/>
      <c r="AK130" s="181"/>
      <c r="AL130" s="203">
        <v>0.027777777777777776</v>
      </c>
      <c r="AM130" s="25" t="s">
        <v>113</v>
      </c>
    </row>
    <row r="131" spans="1:38" s="33" customFormat="1" ht="9" customHeight="1">
      <c r="A131" s="34" t="s">
        <v>204</v>
      </c>
      <c r="B131" s="35" t="s">
        <v>13</v>
      </c>
      <c r="C131" s="24">
        <f t="shared" si="12"/>
        <v>39938</v>
      </c>
      <c r="E131" s="163">
        <v>2</v>
      </c>
      <c r="F131" s="36"/>
      <c r="G131" s="37"/>
      <c r="H131" s="37"/>
      <c r="I131" s="37"/>
      <c r="J131" s="37"/>
      <c r="K131" s="37"/>
      <c r="L131" s="38"/>
      <c r="M131" s="170"/>
      <c r="N131" s="193"/>
      <c r="O131" s="39"/>
      <c r="P131" s="40"/>
      <c r="Q131" s="41"/>
      <c r="R131" s="42"/>
      <c r="S131" s="42"/>
      <c r="T131" s="42"/>
      <c r="U131" s="42"/>
      <c r="V131" s="42"/>
      <c r="W131" s="189">
        <f t="shared" si="9"/>
        <v>0</v>
      </c>
      <c r="X131" s="183"/>
      <c r="Y131" s="80">
        <f t="shared" si="10"/>
      </c>
      <c r="Z131" s="81">
        <f t="shared" si="11"/>
      </c>
      <c r="AA131" s="83">
        <v>45</v>
      </c>
      <c r="AB131" s="96">
        <v>0.052083333333333336</v>
      </c>
      <c r="AC131" s="82">
        <f t="shared" si="8"/>
        <v>36</v>
      </c>
      <c r="AD131" s="84">
        <v>2</v>
      </c>
      <c r="AE131" s="99">
        <v>0.041666666666666664</v>
      </c>
      <c r="AF131" s="172"/>
      <c r="AG131" s="173"/>
      <c r="AH131" s="173"/>
      <c r="AI131" s="173"/>
      <c r="AJ131" s="216"/>
      <c r="AK131" s="181"/>
      <c r="AL131" s="203"/>
    </row>
    <row r="132" spans="1:38" s="33" customFormat="1" ht="9" customHeight="1">
      <c r="A132" s="34" t="s">
        <v>205</v>
      </c>
      <c r="B132" s="35" t="s">
        <v>15</v>
      </c>
      <c r="C132" s="24">
        <f t="shared" si="12"/>
        <v>39939</v>
      </c>
      <c r="E132" s="163">
        <v>2</v>
      </c>
      <c r="F132" s="36"/>
      <c r="G132" s="37"/>
      <c r="H132" s="37"/>
      <c r="I132" s="37"/>
      <c r="J132" s="37"/>
      <c r="K132" s="37"/>
      <c r="L132" s="38"/>
      <c r="M132" s="170"/>
      <c r="N132" s="193"/>
      <c r="O132" s="39"/>
      <c r="P132" s="40"/>
      <c r="Q132" s="41"/>
      <c r="R132" s="42"/>
      <c r="S132" s="42"/>
      <c r="T132" s="42"/>
      <c r="U132" s="42"/>
      <c r="V132" s="42"/>
      <c r="W132" s="189">
        <f t="shared" si="9"/>
        <v>0</v>
      </c>
      <c r="X132" s="183"/>
      <c r="Y132" s="80">
        <f t="shared" si="10"/>
      </c>
      <c r="Z132" s="81">
        <f t="shared" si="11"/>
      </c>
      <c r="AA132" s="83">
        <v>66</v>
      </c>
      <c r="AB132" s="96">
        <v>0.09375</v>
      </c>
      <c r="AC132" s="82">
        <f aca="true" t="shared" si="13" ref="AC132:AC195">IF(AB132&lt;&gt;"",(AA132/AB132)/24,"")</f>
        <v>29.333333333333332</v>
      </c>
      <c r="AD132" s="84">
        <v>2.2</v>
      </c>
      <c r="AE132" s="99">
        <v>0.041666666666666664</v>
      </c>
      <c r="AF132" s="172"/>
      <c r="AG132" s="173"/>
      <c r="AH132" s="173"/>
      <c r="AI132" s="173"/>
      <c r="AJ132" s="216"/>
      <c r="AK132" s="181"/>
      <c r="AL132" s="203"/>
    </row>
    <row r="133" spans="1:38" s="33" customFormat="1" ht="9" customHeight="1">
      <c r="A133" s="34" t="s">
        <v>206</v>
      </c>
      <c r="B133" s="35" t="s">
        <v>17</v>
      </c>
      <c r="C133" s="24">
        <f t="shared" si="12"/>
        <v>39940</v>
      </c>
      <c r="E133" s="163">
        <v>2</v>
      </c>
      <c r="F133" s="36">
        <v>6.5</v>
      </c>
      <c r="G133" s="37">
        <v>2</v>
      </c>
      <c r="H133" s="37"/>
      <c r="I133" s="37"/>
      <c r="J133" s="37"/>
      <c r="K133" s="37"/>
      <c r="L133" s="38"/>
      <c r="M133" s="170"/>
      <c r="N133" s="193"/>
      <c r="O133" s="39"/>
      <c r="P133" s="40"/>
      <c r="Q133" s="41"/>
      <c r="R133" s="42"/>
      <c r="S133" s="42"/>
      <c r="T133" s="42">
        <v>4.5</v>
      </c>
      <c r="U133" s="42"/>
      <c r="V133" s="42"/>
      <c r="W133" s="189">
        <f aca="true" t="shared" si="14" ref="W133:W196">SUM(F133:V133)</f>
        <v>13</v>
      </c>
      <c r="X133" s="183">
        <v>0.041666666666666664</v>
      </c>
      <c r="Y133" s="80">
        <f aca="true" t="shared" si="15" ref="Y133:Y196">IF(X133&lt;&gt;"",(W133/X133)/24,"")</f>
        <v>13</v>
      </c>
      <c r="Z133" s="81">
        <f aca="true" t="shared" si="16" ref="Z133:Z196">IF(X133&lt;&gt;"",X133/W133,"")</f>
        <v>0.003205128205128205</v>
      </c>
      <c r="AA133" s="83"/>
      <c r="AB133" s="96"/>
      <c r="AC133" s="82">
        <f t="shared" si="13"/>
      </c>
      <c r="AD133" s="84">
        <v>2.3</v>
      </c>
      <c r="AE133" s="99">
        <v>0.041666666666666664</v>
      </c>
      <c r="AF133" s="172"/>
      <c r="AG133" s="173"/>
      <c r="AH133" s="173"/>
      <c r="AI133" s="173"/>
      <c r="AJ133" s="216"/>
      <c r="AK133" s="181"/>
      <c r="AL133" s="203"/>
    </row>
    <row r="134" spans="1:38" s="33" customFormat="1" ht="9" customHeight="1">
      <c r="A134" s="34" t="s">
        <v>207</v>
      </c>
      <c r="B134" s="35" t="s">
        <v>19</v>
      </c>
      <c r="C134" s="24">
        <f aca="true" t="shared" si="17" ref="C134:C197">C133+1</f>
        <v>39941</v>
      </c>
      <c r="E134" s="163">
        <v>1</v>
      </c>
      <c r="F134" s="36">
        <v>10</v>
      </c>
      <c r="G134" s="37">
        <v>1</v>
      </c>
      <c r="H134" s="37"/>
      <c r="I134" s="37"/>
      <c r="J134" s="37"/>
      <c r="K134" s="37"/>
      <c r="L134" s="38"/>
      <c r="M134" s="170">
        <v>1</v>
      </c>
      <c r="N134" s="193"/>
      <c r="O134" s="39"/>
      <c r="P134" s="40"/>
      <c r="Q134" s="41"/>
      <c r="R134" s="42"/>
      <c r="S134" s="42"/>
      <c r="T134" s="42"/>
      <c r="U134" s="42"/>
      <c r="V134" s="42"/>
      <c r="W134" s="189">
        <f t="shared" si="14"/>
        <v>12</v>
      </c>
      <c r="X134" s="183">
        <v>0.03819444444444444</v>
      </c>
      <c r="Y134" s="80">
        <f t="shared" si="15"/>
        <v>13.090909090909092</v>
      </c>
      <c r="Z134" s="81">
        <f t="shared" si="16"/>
        <v>0.00318287037037037</v>
      </c>
      <c r="AA134" s="83"/>
      <c r="AB134" s="96"/>
      <c r="AC134" s="82">
        <f t="shared" si="13"/>
      </c>
      <c r="AD134" s="84"/>
      <c r="AE134" s="99"/>
      <c r="AF134" s="172"/>
      <c r="AG134" s="173"/>
      <c r="AH134" s="173"/>
      <c r="AI134" s="173"/>
      <c r="AJ134" s="216"/>
      <c r="AK134" s="181"/>
      <c r="AL134" s="203"/>
    </row>
    <row r="135" spans="1:38" s="33" customFormat="1" ht="9" customHeight="1">
      <c r="A135" s="34" t="s">
        <v>208</v>
      </c>
      <c r="B135" s="35" t="s">
        <v>21</v>
      </c>
      <c r="C135" s="24">
        <f t="shared" si="17"/>
        <v>39942</v>
      </c>
      <c r="E135" s="163">
        <v>1</v>
      </c>
      <c r="F135" s="36"/>
      <c r="G135" s="37"/>
      <c r="H135" s="37"/>
      <c r="I135" s="37"/>
      <c r="J135" s="37"/>
      <c r="K135" s="37"/>
      <c r="L135" s="38"/>
      <c r="M135" s="170"/>
      <c r="N135" s="193"/>
      <c r="O135" s="39"/>
      <c r="P135" s="40"/>
      <c r="Q135" s="41"/>
      <c r="R135" s="42"/>
      <c r="S135" s="42"/>
      <c r="T135" s="42"/>
      <c r="U135" s="42"/>
      <c r="V135" s="42"/>
      <c r="W135" s="189">
        <f t="shared" si="14"/>
        <v>0</v>
      </c>
      <c r="X135" s="183"/>
      <c r="Y135" s="80">
        <f t="shared" si="15"/>
      </c>
      <c r="Z135" s="81">
        <f t="shared" si="16"/>
      </c>
      <c r="AA135" s="83">
        <v>104</v>
      </c>
      <c r="AB135" s="96">
        <v>0.14583333333333334</v>
      </c>
      <c r="AC135" s="82">
        <f t="shared" si="13"/>
        <v>29.71428571428571</v>
      </c>
      <c r="AD135" s="84"/>
      <c r="AE135" s="99"/>
      <c r="AF135" s="172"/>
      <c r="AG135" s="173"/>
      <c r="AH135" s="173"/>
      <c r="AI135" s="173"/>
      <c r="AJ135" s="216"/>
      <c r="AK135" s="181"/>
      <c r="AL135" s="203"/>
    </row>
    <row r="136" spans="1:39" s="33" customFormat="1" ht="9" customHeight="1">
      <c r="A136" s="34" t="s">
        <v>209</v>
      </c>
      <c r="B136" s="35" t="s">
        <v>23</v>
      </c>
      <c r="C136" s="24">
        <f t="shared" si="17"/>
        <v>39943</v>
      </c>
      <c r="D136" s="43"/>
      <c r="E136" s="164"/>
      <c r="F136" s="44"/>
      <c r="G136" s="45"/>
      <c r="H136" s="45"/>
      <c r="I136" s="45"/>
      <c r="J136" s="45"/>
      <c r="K136" s="45"/>
      <c r="L136" s="46"/>
      <c r="M136" s="171"/>
      <c r="N136" s="194"/>
      <c r="O136" s="47"/>
      <c r="P136" s="48"/>
      <c r="Q136" s="49"/>
      <c r="R136" s="50"/>
      <c r="S136" s="50"/>
      <c r="T136" s="50"/>
      <c r="U136" s="50"/>
      <c r="V136" s="50"/>
      <c r="W136" s="189">
        <f t="shared" si="14"/>
        <v>0</v>
      </c>
      <c r="X136" s="184"/>
      <c r="Y136" s="80">
        <f t="shared" si="15"/>
      </c>
      <c r="Z136" s="81">
        <f t="shared" si="16"/>
      </c>
      <c r="AA136" s="85"/>
      <c r="AB136" s="97"/>
      <c r="AC136" s="82">
        <f t="shared" si="13"/>
      </c>
      <c r="AD136" s="86"/>
      <c r="AE136" s="100"/>
      <c r="AF136" s="174"/>
      <c r="AG136" s="175"/>
      <c r="AH136" s="175"/>
      <c r="AI136" s="175"/>
      <c r="AJ136" s="217"/>
      <c r="AK136" s="182"/>
      <c r="AL136" s="204"/>
      <c r="AM136" s="43"/>
    </row>
    <row r="137" spans="1:39" s="33" customFormat="1" ht="9" customHeight="1">
      <c r="A137" s="34" t="s">
        <v>210</v>
      </c>
      <c r="B137" s="35" t="s">
        <v>10</v>
      </c>
      <c r="C137" s="24">
        <f t="shared" si="17"/>
        <v>39944</v>
      </c>
      <c r="D137" s="25" t="s">
        <v>114</v>
      </c>
      <c r="E137" s="163">
        <v>2</v>
      </c>
      <c r="F137" s="36"/>
      <c r="G137" s="37"/>
      <c r="H137" s="37"/>
      <c r="I137" s="37"/>
      <c r="J137" s="37"/>
      <c r="K137" s="37"/>
      <c r="L137" s="38"/>
      <c r="M137" s="170"/>
      <c r="N137" s="193"/>
      <c r="O137" s="39"/>
      <c r="P137" s="40"/>
      <c r="Q137" s="41"/>
      <c r="R137" s="42"/>
      <c r="S137" s="42"/>
      <c r="T137" s="42"/>
      <c r="U137" s="42"/>
      <c r="V137" s="42"/>
      <c r="W137" s="189">
        <f t="shared" si="14"/>
        <v>0</v>
      </c>
      <c r="X137" s="183"/>
      <c r="Y137" s="80">
        <f t="shared" si="15"/>
      </c>
      <c r="Z137" s="81">
        <f t="shared" si="16"/>
      </c>
      <c r="AA137" s="83">
        <v>53</v>
      </c>
      <c r="AB137" s="96">
        <v>0.0763888888888889</v>
      </c>
      <c r="AC137" s="82">
        <f t="shared" si="13"/>
        <v>28.909090909090907</v>
      </c>
      <c r="AD137" s="84">
        <v>2</v>
      </c>
      <c r="AE137" s="99">
        <v>0.041666666666666664</v>
      </c>
      <c r="AF137" s="172"/>
      <c r="AG137" s="173"/>
      <c r="AH137" s="173"/>
      <c r="AI137" s="173"/>
      <c r="AJ137" s="216"/>
      <c r="AK137" s="181"/>
      <c r="AL137" s="203"/>
      <c r="AM137" s="25" t="s">
        <v>114</v>
      </c>
    </row>
    <row r="138" spans="1:38" s="33" customFormat="1" ht="9" customHeight="1">
      <c r="A138" s="34" t="s">
        <v>211</v>
      </c>
      <c r="B138" s="35" t="s">
        <v>13</v>
      </c>
      <c r="C138" s="24">
        <f t="shared" si="17"/>
        <v>39945</v>
      </c>
      <c r="E138" s="163">
        <v>2</v>
      </c>
      <c r="F138" s="36">
        <v>9.5</v>
      </c>
      <c r="G138" s="37">
        <v>4</v>
      </c>
      <c r="H138" s="37"/>
      <c r="I138" s="37"/>
      <c r="J138" s="37"/>
      <c r="K138" s="37"/>
      <c r="L138" s="38"/>
      <c r="M138" s="170"/>
      <c r="N138" s="193"/>
      <c r="O138" s="39"/>
      <c r="P138" s="40">
        <v>3</v>
      </c>
      <c r="Q138" s="41"/>
      <c r="R138" s="42"/>
      <c r="S138" s="42"/>
      <c r="T138" s="42"/>
      <c r="U138" s="42"/>
      <c r="V138" s="42"/>
      <c r="W138" s="189">
        <f t="shared" si="14"/>
        <v>16.5</v>
      </c>
      <c r="X138" s="183">
        <v>0.05902777777777778</v>
      </c>
      <c r="Y138" s="80">
        <f t="shared" si="15"/>
        <v>11.647058823529411</v>
      </c>
      <c r="Z138" s="81">
        <f t="shared" si="16"/>
        <v>0.0035774410774410776</v>
      </c>
      <c r="AA138" s="83"/>
      <c r="AB138" s="96"/>
      <c r="AC138" s="82">
        <f t="shared" si="13"/>
      </c>
      <c r="AD138" s="84">
        <v>2.2</v>
      </c>
      <c r="AE138" s="99">
        <v>0.041666666666666664</v>
      </c>
      <c r="AF138" s="172"/>
      <c r="AG138" s="173"/>
      <c r="AH138" s="173"/>
      <c r="AI138" s="173"/>
      <c r="AJ138" s="216"/>
      <c r="AK138" s="181"/>
      <c r="AL138" s="203"/>
    </row>
    <row r="139" spans="1:38" s="33" customFormat="1" ht="9" customHeight="1">
      <c r="A139" s="34" t="s">
        <v>212</v>
      </c>
      <c r="B139" s="35" t="s">
        <v>15</v>
      </c>
      <c r="C139" s="24">
        <f t="shared" si="17"/>
        <v>39946</v>
      </c>
      <c r="E139" s="163">
        <v>3</v>
      </c>
      <c r="F139" s="36"/>
      <c r="G139" s="37"/>
      <c r="H139" s="37"/>
      <c r="I139" s="37">
        <v>12</v>
      </c>
      <c r="J139" s="37"/>
      <c r="K139" s="37"/>
      <c r="L139" s="38"/>
      <c r="M139" s="170"/>
      <c r="N139" s="193"/>
      <c r="O139" s="39"/>
      <c r="P139" s="40"/>
      <c r="Q139" s="41"/>
      <c r="R139" s="42"/>
      <c r="S139" s="42"/>
      <c r="T139" s="42"/>
      <c r="U139" s="42"/>
      <c r="V139" s="42"/>
      <c r="W139" s="189">
        <f t="shared" si="14"/>
        <v>12</v>
      </c>
      <c r="X139" s="183">
        <v>0.041666666666666664</v>
      </c>
      <c r="Y139" s="80">
        <f t="shared" si="15"/>
        <v>12</v>
      </c>
      <c r="Z139" s="81">
        <f t="shared" si="16"/>
        <v>0.003472222222222222</v>
      </c>
      <c r="AA139" s="83">
        <v>71</v>
      </c>
      <c r="AB139" s="96">
        <v>0.10069444444444443</v>
      </c>
      <c r="AC139" s="82">
        <f t="shared" si="13"/>
        <v>29.379310344827587</v>
      </c>
      <c r="AD139" s="84">
        <v>2.2</v>
      </c>
      <c r="AE139" s="99">
        <v>0.041666666666666664</v>
      </c>
      <c r="AF139" s="172"/>
      <c r="AG139" s="173"/>
      <c r="AH139" s="173"/>
      <c r="AI139" s="173"/>
      <c r="AJ139" s="216"/>
      <c r="AK139" s="181"/>
      <c r="AL139" s="203"/>
    </row>
    <row r="140" spans="1:38" s="33" customFormat="1" ht="9" customHeight="1">
      <c r="A140" s="34" t="s">
        <v>213</v>
      </c>
      <c r="B140" s="35" t="s">
        <v>17</v>
      </c>
      <c r="C140" s="24">
        <f t="shared" si="17"/>
        <v>39947</v>
      </c>
      <c r="E140" s="163">
        <v>2</v>
      </c>
      <c r="F140" s="36"/>
      <c r="G140" s="37"/>
      <c r="H140" s="37">
        <v>8.5</v>
      </c>
      <c r="I140" s="37"/>
      <c r="J140" s="37"/>
      <c r="K140" s="37"/>
      <c r="L140" s="38"/>
      <c r="M140" s="170"/>
      <c r="N140" s="193"/>
      <c r="O140" s="39"/>
      <c r="P140" s="40"/>
      <c r="Q140" s="41"/>
      <c r="R140" s="42"/>
      <c r="S140" s="42"/>
      <c r="T140" s="42"/>
      <c r="U140" s="42"/>
      <c r="V140" s="42"/>
      <c r="W140" s="189">
        <f t="shared" si="14"/>
        <v>8.5</v>
      </c>
      <c r="X140" s="183">
        <v>0.027777777777777776</v>
      </c>
      <c r="Y140" s="80">
        <f t="shared" si="15"/>
        <v>12.75</v>
      </c>
      <c r="Z140" s="81">
        <f t="shared" si="16"/>
        <v>0.00326797385620915</v>
      </c>
      <c r="AA140" s="83"/>
      <c r="AB140" s="96"/>
      <c r="AC140" s="82">
        <f t="shared" si="13"/>
      </c>
      <c r="AD140" s="84">
        <v>2.2</v>
      </c>
      <c r="AE140" s="99">
        <v>0.027777777777777776</v>
      </c>
      <c r="AF140" s="172"/>
      <c r="AG140" s="173"/>
      <c r="AH140" s="173"/>
      <c r="AI140" s="173"/>
      <c r="AJ140" s="216"/>
      <c r="AK140" s="181"/>
      <c r="AL140" s="203">
        <v>0.013888888888888888</v>
      </c>
    </row>
    <row r="141" spans="1:38" s="33" customFormat="1" ht="9" customHeight="1">
      <c r="A141" s="34" t="s">
        <v>214</v>
      </c>
      <c r="B141" s="35" t="s">
        <v>19</v>
      </c>
      <c r="C141" s="24">
        <f t="shared" si="17"/>
        <v>39948</v>
      </c>
      <c r="E141" s="163">
        <v>2</v>
      </c>
      <c r="F141" s="36"/>
      <c r="G141" s="37"/>
      <c r="H141" s="37"/>
      <c r="I141" s="37"/>
      <c r="J141" s="37"/>
      <c r="K141" s="37"/>
      <c r="L141" s="38"/>
      <c r="M141" s="170"/>
      <c r="N141" s="193"/>
      <c r="O141" s="39"/>
      <c r="P141" s="40"/>
      <c r="Q141" s="41"/>
      <c r="R141" s="42"/>
      <c r="S141" s="42"/>
      <c r="T141" s="42">
        <v>9</v>
      </c>
      <c r="U141" s="42"/>
      <c r="V141" s="42"/>
      <c r="W141" s="189">
        <f t="shared" si="14"/>
        <v>9</v>
      </c>
      <c r="X141" s="183">
        <v>0.027777777777777776</v>
      </c>
      <c r="Y141" s="80">
        <f t="shared" si="15"/>
        <v>13.5</v>
      </c>
      <c r="Z141" s="81">
        <f t="shared" si="16"/>
        <v>0.0030864197530864196</v>
      </c>
      <c r="AA141" s="83">
        <v>105</v>
      </c>
      <c r="AB141" s="96">
        <v>0.14583333333333334</v>
      </c>
      <c r="AC141" s="82">
        <f t="shared" si="13"/>
        <v>30</v>
      </c>
      <c r="AD141" s="84"/>
      <c r="AE141" s="99"/>
      <c r="AF141" s="172"/>
      <c r="AG141" s="173"/>
      <c r="AH141" s="173"/>
      <c r="AI141" s="173"/>
      <c r="AJ141" s="216"/>
      <c r="AK141" s="181"/>
      <c r="AL141" s="203"/>
    </row>
    <row r="142" spans="1:38" s="33" customFormat="1" ht="9" customHeight="1">
      <c r="A142" s="34" t="s">
        <v>215</v>
      </c>
      <c r="B142" s="35" t="s">
        <v>21</v>
      </c>
      <c r="C142" s="24">
        <f t="shared" si="17"/>
        <v>39949</v>
      </c>
      <c r="E142" s="163"/>
      <c r="F142" s="36"/>
      <c r="G142" s="37"/>
      <c r="H142" s="37"/>
      <c r="I142" s="37"/>
      <c r="J142" s="37"/>
      <c r="K142" s="37"/>
      <c r="L142" s="38"/>
      <c r="M142" s="170"/>
      <c r="N142" s="193"/>
      <c r="O142" s="39"/>
      <c r="P142" s="40"/>
      <c r="Q142" s="41"/>
      <c r="R142" s="42"/>
      <c r="S142" s="42"/>
      <c r="T142" s="42"/>
      <c r="U142" s="42"/>
      <c r="V142" s="42"/>
      <c r="W142" s="189">
        <f t="shared" si="14"/>
        <v>0</v>
      </c>
      <c r="X142" s="183"/>
      <c r="Y142" s="80">
        <f t="shared" si="15"/>
      </c>
      <c r="Z142" s="81">
        <f t="shared" si="16"/>
      </c>
      <c r="AA142" s="83"/>
      <c r="AB142" s="96"/>
      <c r="AC142" s="82">
        <f t="shared" si="13"/>
      </c>
      <c r="AD142" s="84"/>
      <c r="AE142" s="99"/>
      <c r="AF142" s="172"/>
      <c r="AG142" s="173"/>
      <c r="AH142" s="173"/>
      <c r="AI142" s="173"/>
      <c r="AJ142" s="216"/>
      <c r="AK142" s="181"/>
      <c r="AL142" s="203"/>
    </row>
    <row r="143" spans="1:39" s="33" customFormat="1" ht="9" customHeight="1">
      <c r="A143" s="34" t="s">
        <v>216</v>
      </c>
      <c r="B143" s="35" t="s">
        <v>23</v>
      </c>
      <c r="C143" s="24">
        <f t="shared" si="17"/>
        <v>39950</v>
      </c>
      <c r="D143" s="43"/>
      <c r="E143" s="164">
        <v>1</v>
      </c>
      <c r="F143" s="44">
        <v>6</v>
      </c>
      <c r="G143" s="45">
        <v>4</v>
      </c>
      <c r="H143" s="45"/>
      <c r="I143" s="45"/>
      <c r="J143" s="45"/>
      <c r="K143" s="45"/>
      <c r="L143" s="46"/>
      <c r="M143" s="171"/>
      <c r="N143" s="194"/>
      <c r="O143" s="47"/>
      <c r="P143" s="48"/>
      <c r="Q143" s="49"/>
      <c r="R143" s="50"/>
      <c r="S143" s="50"/>
      <c r="T143" s="50">
        <v>9.3</v>
      </c>
      <c r="U143" s="50"/>
      <c r="V143" s="50"/>
      <c r="W143" s="189">
        <f t="shared" si="14"/>
        <v>19.3</v>
      </c>
      <c r="X143" s="184">
        <v>0.05902777777777778</v>
      </c>
      <c r="Y143" s="80">
        <f t="shared" si="15"/>
        <v>13.623529411764705</v>
      </c>
      <c r="Z143" s="81">
        <f t="shared" si="16"/>
        <v>0.003058434081750144</v>
      </c>
      <c r="AA143" s="85"/>
      <c r="AB143" s="97"/>
      <c r="AC143" s="82">
        <f t="shared" si="13"/>
      </c>
      <c r="AD143" s="86"/>
      <c r="AE143" s="100"/>
      <c r="AF143" s="174"/>
      <c r="AG143" s="175"/>
      <c r="AH143" s="175"/>
      <c r="AI143" s="175"/>
      <c r="AJ143" s="217"/>
      <c r="AK143" s="182"/>
      <c r="AL143" s="204"/>
      <c r="AM143" s="43"/>
    </row>
    <row r="144" spans="1:39" s="33" customFormat="1" ht="9" customHeight="1">
      <c r="A144" s="34" t="s">
        <v>217</v>
      </c>
      <c r="B144" s="35" t="s">
        <v>10</v>
      </c>
      <c r="C144" s="24">
        <f t="shared" si="17"/>
        <v>39951</v>
      </c>
      <c r="D144" s="25" t="s">
        <v>115</v>
      </c>
      <c r="E144" s="163">
        <v>1</v>
      </c>
      <c r="F144" s="36"/>
      <c r="G144" s="37"/>
      <c r="H144" s="37"/>
      <c r="I144" s="37"/>
      <c r="J144" s="37"/>
      <c r="K144" s="37"/>
      <c r="L144" s="38"/>
      <c r="M144" s="170"/>
      <c r="N144" s="193"/>
      <c r="O144" s="39"/>
      <c r="P144" s="40"/>
      <c r="Q144" s="41"/>
      <c r="R144" s="42"/>
      <c r="S144" s="42"/>
      <c r="T144" s="42"/>
      <c r="U144" s="42"/>
      <c r="V144" s="42"/>
      <c r="W144" s="189">
        <f t="shared" si="14"/>
        <v>0</v>
      </c>
      <c r="X144" s="183"/>
      <c r="Y144" s="80">
        <f t="shared" si="15"/>
      </c>
      <c r="Z144" s="81">
        <f t="shared" si="16"/>
      </c>
      <c r="AA144" s="83"/>
      <c r="AB144" s="96"/>
      <c r="AC144" s="82">
        <f t="shared" si="13"/>
      </c>
      <c r="AD144" s="84">
        <v>2.3</v>
      </c>
      <c r="AE144" s="99">
        <v>0.041666666666666664</v>
      </c>
      <c r="AF144" s="172"/>
      <c r="AG144" s="173"/>
      <c r="AH144" s="173"/>
      <c r="AI144" s="173"/>
      <c r="AJ144" s="216"/>
      <c r="AK144" s="181"/>
      <c r="AL144" s="203"/>
      <c r="AM144" s="25" t="s">
        <v>115</v>
      </c>
    </row>
    <row r="145" spans="1:38" s="33" customFormat="1" ht="9" customHeight="1">
      <c r="A145" s="34" t="s">
        <v>218</v>
      </c>
      <c r="B145" s="35" t="s">
        <v>13</v>
      </c>
      <c r="C145" s="24">
        <f t="shared" si="17"/>
        <v>39952</v>
      </c>
      <c r="E145" s="163">
        <v>1</v>
      </c>
      <c r="F145" s="36">
        <v>6</v>
      </c>
      <c r="G145" s="37">
        <v>3</v>
      </c>
      <c r="H145" s="37"/>
      <c r="I145" s="37"/>
      <c r="J145" s="37"/>
      <c r="K145" s="37"/>
      <c r="L145" s="38"/>
      <c r="M145" s="170"/>
      <c r="N145" s="193"/>
      <c r="O145" s="39"/>
      <c r="P145" s="40">
        <v>3.5</v>
      </c>
      <c r="Q145" s="41"/>
      <c r="R145" s="42"/>
      <c r="S145" s="42"/>
      <c r="T145" s="42"/>
      <c r="U145" s="42"/>
      <c r="V145" s="42"/>
      <c r="W145" s="189">
        <f t="shared" si="14"/>
        <v>12.5</v>
      </c>
      <c r="X145" s="183">
        <v>0.03819444444444444</v>
      </c>
      <c r="Y145" s="80">
        <f t="shared" si="15"/>
        <v>13.636363636363638</v>
      </c>
      <c r="Z145" s="81">
        <f t="shared" si="16"/>
        <v>0.0030555555555555553</v>
      </c>
      <c r="AA145" s="83"/>
      <c r="AB145" s="96"/>
      <c r="AC145" s="82">
        <f t="shared" si="13"/>
      </c>
      <c r="AD145" s="84"/>
      <c r="AE145" s="99"/>
      <c r="AF145" s="172"/>
      <c r="AG145" s="173"/>
      <c r="AH145" s="173"/>
      <c r="AI145" s="173"/>
      <c r="AJ145" s="216"/>
      <c r="AK145" s="181"/>
      <c r="AL145" s="203"/>
    </row>
    <row r="146" spans="1:38" s="33" customFormat="1" ht="9" customHeight="1">
      <c r="A146" s="34" t="s">
        <v>219</v>
      </c>
      <c r="B146" s="35" t="s">
        <v>15</v>
      </c>
      <c r="C146" s="24">
        <f t="shared" si="17"/>
        <v>39953</v>
      </c>
      <c r="E146" s="163">
        <v>2</v>
      </c>
      <c r="F146" s="36"/>
      <c r="G146" s="37"/>
      <c r="H146" s="37"/>
      <c r="I146" s="37"/>
      <c r="J146" s="37"/>
      <c r="K146" s="37"/>
      <c r="L146" s="38"/>
      <c r="M146" s="170"/>
      <c r="N146" s="193"/>
      <c r="O146" s="39"/>
      <c r="P146" s="40"/>
      <c r="Q146" s="41"/>
      <c r="R146" s="42"/>
      <c r="S146" s="42"/>
      <c r="T146" s="42"/>
      <c r="U146" s="42"/>
      <c r="V146" s="42"/>
      <c r="W146" s="189">
        <f t="shared" si="14"/>
        <v>0</v>
      </c>
      <c r="X146" s="183"/>
      <c r="Y146" s="80">
        <f t="shared" si="15"/>
      </c>
      <c r="Z146" s="81">
        <f t="shared" si="16"/>
      </c>
      <c r="AA146" s="83">
        <v>40</v>
      </c>
      <c r="AB146" s="96">
        <v>0.05555555555555555</v>
      </c>
      <c r="AC146" s="82">
        <f t="shared" si="13"/>
        <v>30</v>
      </c>
      <c r="AD146" s="84">
        <v>2.3</v>
      </c>
      <c r="AE146" s="99">
        <v>0.041666666666666664</v>
      </c>
      <c r="AF146" s="172"/>
      <c r="AG146" s="173"/>
      <c r="AH146" s="173"/>
      <c r="AI146" s="173"/>
      <c r="AJ146" s="216"/>
      <c r="AK146" s="181"/>
      <c r="AL146" s="203"/>
    </row>
    <row r="147" spans="1:38" s="33" customFormat="1" ht="9" customHeight="1">
      <c r="A147" s="34" t="s">
        <v>220</v>
      </c>
      <c r="B147" s="35" t="s">
        <v>17</v>
      </c>
      <c r="C147" s="24">
        <f t="shared" si="17"/>
        <v>39954</v>
      </c>
      <c r="E147" s="163">
        <v>2</v>
      </c>
      <c r="F147" s="36">
        <v>3</v>
      </c>
      <c r="G147" s="37"/>
      <c r="H147" s="37"/>
      <c r="I147" s="37"/>
      <c r="J147" s="37"/>
      <c r="K147" s="37"/>
      <c r="L147" s="38"/>
      <c r="M147" s="170"/>
      <c r="N147" s="193"/>
      <c r="O147" s="39"/>
      <c r="P147" s="40"/>
      <c r="Q147" s="41"/>
      <c r="R147" s="42"/>
      <c r="S147" s="42"/>
      <c r="T147" s="42">
        <v>15</v>
      </c>
      <c r="U147" s="42"/>
      <c r="V147" s="42"/>
      <c r="W147" s="189">
        <f t="shared" si="14"/>
        <v>18</v>
      </c>
      <c r="X147" s="183">
        <v>0.052083333333333336</v>
      </c>
      <c r="Y147" s="80">
        <f t="shared" si="15"/>
        <v>14.399999999999999</v>
      </c>
      <c r="Z147" s="81">
        <f t="shared" si="16"/>
        <v>0.002893518518518519</v>
      </c>
      <c r="AA147" s="83">
        <v>60</v>
      </c>
      <c r="AB147" s="96">
        <v>0.08333333333333333</v>
      </c>
      <c r="AC147" s="82">
        <f t="shared" si="13"/>
        <v>30</v>
      </c>
      <c r="AD147" s="84"/>
      <c r="AE147" s="99"/>
      <c r="AF147" s="172"/>
      <c r="AG147" s="173"/>
      <c r="AH147" s="173">
        <v>15</v>
      </c>
      <c r="AI147" s="173"/>
      <c r="AJ147" s="216"/>
      <c r="AK147" s="181"/>
      <c r="AL147" s="203"/>
    </row>
    <row r="148" spans="1:38" s="33" customFormat="1" ht="9" customHeight="1">
      <c r="A148" s="34" t="s">
        <v>221</v>
      </c>
      <c r="B148" s="35" t="s">
        <v>19</v>
      </c>
      <c r="C148" s="24">
        <f t="shared" si="17"/>
        <v>39955</v>
      </c>
      <c r="E148" s="163"/>
      <c r="F148" s="36"/>
      <c r="G148" s="37"/>
      <c r="H148" s="37"/>
      <c r="I148" s="37"/>
      <c r="J148" s="37"/>
      <c r="K148" s="37"/>
      <c r="L148" s="38"/>
      <c r="M148" s="170"/>
      <c r="N148" s="193"/>
      <c r="O148" s="39"/>
      <c r="P148" s="40"/>
      <c r="Q148" s="41"/>
      <c r="R148" s="42"/>
      <c r="S148" s="42"/>
      <c r="T148" s="42"/>
      <c r="U148" s="42"/>
      <c r="V148" s="42"/>
      <c r="W148" s="189">
        <f t="shared" si="14"/>
        <v>0</v>
      </c>
      <c r="X148" s="183"/>
      <c r="Y148" s="80">
        <f t="shared" si="15"/>
      </c>
      <c r="Z148" s="81">
        <f t="shared" si="16"/>
      </c>
      <c r="AA148" s="83"/>
      <c r="AB148" s="96"/>
      <c r="AC148" s="82">
        <f t="shared" si="13"/>
      </c>
      <c r="AD148" s="84"/>
      <c r="AE148" s="99"/>
      <c r="AF148" s="172"/>
      <c r="AG148" s="173"/>
      <c r="AH148" s="173"/>
      <c r="AI148" s="173"/>
      <c r="AJ148" s="216"/>
      <c r="AK148" s="181"/>
      <c r="AL148" s="203"/>
    </row>
    <row r="149" spans="1:38" s="33" customFormat="1" ht="9" customHeight="1">
      <c r="A149" s="34" t="s">
        <v>222</v>
      </c>
      <c r="B149" s="35" t="s">
        <v>21</v>
      </c>
      <c r="C149" s="24">
        <f t="shared" si="17"/>
        <v>39956</v>
      </c>
      <c r="E149" s="163">
        <v>1</v>
      </c>
      <c r="F149" s="36"/>
      <c r="G149" s="37"/>
      <c r="H149" s="37">
        <v>9</v>
      </c>
      <c r="I149" s="37"/>
      <c r="J149" s="37"/>
      <c r="K149" s="37"/>
      <c r="L149" s="38"/>
      <c r="M149" s="170"/>
      <c r="N149" s="193"/>
      <c r="O149" s="39"/>
      <c r="P149" s="40"/>
      <c r="Q149" s="41"/>
      <c r="R149" s="42"/>
      <c r="S149" s="42"/>
      <c r="T149" s="42"/>
      <c r="U149" s="42"/>
      <c r="V149" s="42"/>
      <c r="W149" s="189">
        <f t="shared" si="14"/>
        <v>9</v>
      </c>
      <c r="X149" s="183">
        <v>0.03125</v>
      </c>
      <c r="Y149" s="80">
        <f t="shared" si="15"/>
        <v>12</v>
      </c>
      <c r="Z149" s="81">
        <f t="shared" si="16"/>
        <v>0.003472222222222222</v>
      </c>
      <c r="AA149" s="83"/>
      <c r="AB149" s="96"/>
      <c r="AC149" s="82">
        <f t="shared" si="13"/>
      </c>
      <c r="AD149" s="84"/>
      <c r="AE149" s="99"/>
      <c r="AF149" s="172"/>
      <c r="AG149" s="173"/>
      <c r="AH149" s="173"/>
      <c r="AI149" s="173"/>
      <c r="AJ149" s="216"/>
      <c r="AK149" s="181"/>
      <c r="AL149" s="203"/>
    </row>
    <row r="150" spans="1:39" s="33" customFormat="1" ht="9" customHeight="1">
      <c r="A150" s="34" t="s">
        <v>223</v>
      </c>
      <c r="B150" s="35" t="s">
        <v>23</v>
      </c>
      <c r="C150" s="24">
        <f t="shared" si="17"/>
        <v>39957</v>
      </c>
      <c r="D150" s="43"/>
      <c r="E150" s="164">
        <v>2</v>
      </c>
      <c r="F150" s="44"/>
      <c r="G150" s="45"/>
      <c r="H150" s="45"/>
      <c r="I150" s="45"/>
      <c r="J150" s="45"/>
      <c r="K150" s="45"/>
      <c r="L150" s="46"/>
      <c r="M150" s="171"/>
      <c r="N150" s="194"/>
      <c r="O150" s="47"/>
      <c r="P150" s="48"/>
      <c r="Q150" s="49"/>
      <c r="R150" s="50"/>
      <c r="S150" s="50"/>
      <c r="T150" s="50"/>
      <c r="U150" s="50">
        <v>11</v>
      </c>
      <c r="V150" s="50"/>
      <c r="W150" s="189">
        <f t="shared" si="14"/>
        <v>11</v>
      </c>
      <c r="X150" s="184">
        <v>0.034722222222222224</v>
      </c>
      <c r="Y150" s="80">
        <f t="shared" si="15"/>
        <v>13.200000000000001</v>
      </c>
      <c r="Z150" s="81">
        <f t="shared" si="16"/>
        <v>0.0031565656565656565</v>
      </c>
      <c r="AA150" s="85">
        <v>132</v>
      </c>
      <c r="AB150" s="97">
        <v>0.1840277777777778</v>
      </c>
      <c r="AC150" s="82">
        <f t="shared" si="13"/>
        <v>29.88679245283019</v>
      </c>
      <c r="AD150" s="86"/>
      <c r="AE150" s="100"/>
      <c r="AF150" s="174"/>
      <c r="AG150" s="175"/>
      <c r="AH150" s="175"/>
      <c r="AI150" s="175"/>
      <c r="AJ150" s="217"/>
      <c r="AK150" s="182"/>
      <c r="AL150" s="204"/>
      <c r="AM150" s="43"/>
    </row>
    <row r="151" spans="1:39" s="33" customFormat="1" ht="9" customHeight="1">
      <c r="A151" s="34" t="s">
        <v>224</v>
      </c>
      <c r="B151" s="35" t="s">
        <v>10</v>
      </c>
      <c r="C151" s="24">
        <f t="shared" si="17"/>
        <v>39958</v>
      </c>
      <c r="D151" s="25" t="s">
        <v>116</v>
      </c>
      <c r="E151" s="163">
        <v>1</v>
      </c>
      <c r="F151" s="36"/>
      <c r="G151" s="37"/>
      <c r="H151" s="37"/>
      <c r="I151" s="37"/>
      <c r="J151" s="37"/>
      <c r="K151" s="37"/>
      <c r="L151" s="38"/>
      <c r="M151" s="170"/>
      <c r="N151" s="193"/>
      <c r="O151" s="39"/>
      <c r="P151" s="40"/>
      <c r="Q151" s="41"/>
      <c r="R151" s="42"/>
      <c r="S151" s="42"/>
      <c r="T151" s="42"/>
      <c r="U151" s="42"/>
      <c r="V151" s="42"/>
      <c r="W151" s="189">
        <f t="shared" si="14"/>
        <v>0</v>
      </c>
      <c r="X151" s="183"/>
      <c r="Y151" s="80">
        <f t="shared" si="15"/>
      </c>
      <c r="Z151" s="81">
        <f t="shared" si="16"/>
      </c>
      <c r="AA151" s="83">
        <v>54</v>
      </c>
      <c r="AB151" s="96">
        <v>0.08333333333333333</v>
      </c>
      <c r="AC151" s="82">
        <f t="shared" si="13"/>
        <v>27</v>
      </c>
      <c r="AD151" s="84"/>
      <c r="AE151" s="99"/>
      <c r="AF151" s="172"/>
      <c r="AG151" s="173"/>
      <c r="AH151" s="173"/>
      <c r="AI151" s="173"/>
      <c r="AJ151" s="216"/>
      <c r="AK151" s="181"/>
      <c r="AL151" s="203"/>
      <c r="AM151" s="25" t="s">
        <v>116</v>
      </c>
    </row>
    <row r="152" spans="1:38" s="33" customFormat="1" ht="9" customHeight="1">
      <c r="A152" s="34" t="s">
        <v>225</v>
      </c>
      <c r="B152" s="35" t="s">
        <v>13</v>
      </c>
      <c r="C152" s="24">
        <f t="shared" si="17"/>
        <v>39959</v>
      </c>
      <c r="E152" s="163">
        <v>2</v>
      </c>
      <c r="F152" s="36">
        <v>6</v>
      </c>
      <c r="G152" s="37">
        <v>3</v>
      </c>
      <c r="H152" s="37"/>
      <c r="I152" s="37"/>
      <c r="J152" s="37"/>
      <c r="K152" s="37"/>
      <c r="L152" s="38"/>
      <c r="M152" s="170"/>
      <c r="N152" s="193"/>
      <c r="O152" s="39"/>
      <c r="P152" s="40">
        <v>2.6</v>
      </c>
      <c r="Q152" s="41"/>
      <c r="R152" s="42"/>
      <c r="S152" s="42"/>
      <c r="T152" s="42">
        <v>2</v>
      </c>
      <c r="U152" s="42"/>
      <c r="V152" s="42"/>
      <c r="W152" s="189">
        <f t="shared" si="14"/>
        <v>13.6</v>
      </c>
      <c r="X152" s="183">
        <v>0.041666666666666664</v>
      </c>
      <c r="Y152" s="80">
        <f t="shared" si="15"/>
        <v>13.600000000000001</v>
      </c>
      <c r="Z152" s="81">
        <f t="shared" si="16"/>
        <v>0.0030637254901960784</v>
      </c>
      <c r="AA152" s="83"/>
      <c r="AB152" s="96"/>
      <c r="AC152" s="82">
        <f t="shared" si="13"/>
      </c>
      <c r="AD152" s="84">
        <v>2</v>
      </c>
      <c r="AE152" s="99">
        <v>0.027777777777777776</v>
      </c>
      <c r="AF152" s="172"/>
      <c r="AG152" s="173"/>
      <c r="AH152" s="173"/>
      <c r="AI152" s="173"/>
      <c r="AJ152" s="216"/>
      <c r="AK152" s="181"/>
      <c r="AL152" s="203"/>
    </row>
    <row r="153" spans="1:38" s="33" customFormat="1" ht="9" customHeight="1">
      <c r="A153" s="34" t="s">
        <v>226</v>
      </c>
      <c r="B153" s="35" t="s">
        <v>15</v>
      </c>
      <c r="C153" s="24">
        <f t="shared" si="17"/>
        <v>39960</v>
      </c>
      <c r="E153" s="163">
        <v>1</v>
      </c>
      <c r="F153" s="36"/>
      <c r="G153" s="37"/>
      <c r="H153" s="37"/>
      <c r="I153" s="37"/>
      <c r="J153" s="37"/>
      <c r="K153" s="37"/>
      <c r="L153" s="38"/>
      <c r="M153" s="170"/>
      <c r="N153" s="193"/>
      <c r="O153" s="39"/>
      <c r="P153" s="40"/>
      <c r="Q153" s="41"/>
      <c r="R153" s="42"/>
      <c r="S153" s="42"/>
      <c r="T153" s="42"/>
      <c r="U153" s="42"/>
      <c r="V153" s="42"/>
      <c r="W153" s="189">
        <f t="shared" si="14"/>
        <v>0</v>
      </c>
      <c r="X153" s="183"/>
      <c r="Y153" s="80">
        <f t="shared" si="15"/>
      </c>
      <c r="Z153" s="81">
        <f t="shared" si="16"/>
      </c>
      <c r="AA153" s="83">
        <v>55</v>
      </c>
      <c r="AB153" s="96">
        <v>0.0763888888888889</v>
      </c>
      <c r="AC153" s="82">
        <f t="shared" si="13"/>
        <v>29.999999999999996</v>
      </c>
      <c r="AD153" s="84"/>
      <c r="AE153" s="99"/>
      <c r="AF153" s="172"/>
      <c r="AG153" s="173"/>
      <c r="AH153" s="173"/>
      <c r="AI153" s="173"/>
      <c r="AJ153" s="216"/>
      <c r="AK153" s="181"/>
      <c r="AL153" s="203"/>
    </row>
    <row r="154" spans="1:38" s="33" customFormat="1" ht="9" customHeight="1">
      <c r="A154" s="34" t="s">
        <v>227</v>
      </c>
      <c r="B154" s="35" t="s">
        <v>17</v>
      </c>
      <c r="C154" s="24">
        <f t="shared" si="17"/>
        <v>39961</v>
      </c>
      <c r="E154" s="163">
        <v>1</v>
      </c>
      <c r="F154" s="36"/>
      <c r="G154" s="37"/>
      <c r="H154" s="37"/>
      <c r="I154" s="37">
        <v>13</v>
      </c>
      <c r="J154" s="37"/>
      <c r="K154" s="37"/>
      <c r="L154" s="38"/>
      <c r="M154" s="170"/>
      <c r="N154" s="193"/>
      <c r="O154" s="39"/>
      <c r="P154" s="40"/>
      <c r="Q154" s="41"/>
      <c r="R154" s="42"/>
      <c r="S154" s="42"/>
      <c r="T154" s="42"/>
      <c r="U154" s="42"/>
      <c r="V154" s="42"/>
      <c r="W154" s="189">
        <f t="shared" si="14"/>
        <v>13</v>
      </c>
      <c r="X154" s="183">
        <v>0.041666666666666664</v>
      </c>
      <c r="Y154" s="80">
        <f t="shared" si="15"/>
        <v>13</v>
      </c>
      <c r="Z154" s="81">
        <f t="shared" si="16"/>
        <v>0.003205128205128205</v>
      </c>
      <c r="AA154" s="83"/>
      <c r="AB154" s="96"/>
      <c r="AC154" s="82">
        <f t="shared" si="13"/>
      </c>
      <c r="AD154" s="84"/>
      <c r="AE154" s="99"/>
      <c r="AF154" s="172"/>
      <c r="AG154" s="173"/>
      <c r="AH154" s="173"/>
      <c r="AI154" s="173"/>
      <c r="AJ154" s="216"/>
      <c r="AK154" s="181"/>
      <c r="AL154" s="203"/>
    </row>
    <row r="155" spans="1:38" s="33" customFormat="1" ht="9" customHeight="1">
      <c r="A155" s="34" t="s">
        <v>228</v>
      </c>
      <c r="B155" s="35" t="s">
        <v>19</v>
      </c>
      <c r="C155" s="24">
        <f t="shared" si="17"/>
        <v>39962</v>
      </c>
      <c r="E155" s="163">
        <v>1</v>
      </c>
      <c r="F155" s="36"/>
      <c r="G155" s="37"/>
      <c r="H155" s="37">
        <v>10</v>
      </c>
      <c r="I155" s="37"/>
      <c r="J155" s="37"/>
      <c r="K155" s="37"/>
      <c r="L155" s="38"/>
      <c r="M155" s="170"/>
      <c r="N155" s="193"/>
      <c r="O155" s="39"/>
      <c r="P155" s="40"/>
      <c r="Q155" s="41"/>
      <c r="R155" s="42"/>
      <c r="S155" s="42"/>
      <c r="T155" s="42"/>
      <c r="U155" s="42"/>
      <c r="V155" s="42"/>
      <c r="W155" s="189">
        <f t="shared" si="14"/>
        <v>10</v>
      </c>
      <c r="X155" s="183">
        <v>0.03125</v>
      </c>
      <c r="Y155" s="80">
        <f t="shared" si="15"/>
        <v>13.333333333333334</v>
      </c>
      <c r="Z155" s="81">
        <f t="shared" si="16"/>
        <v>0.003125</v>
      </c>
      <c r="AA155" s="83"/>
      <c r="AB155" s="96"/>
      <c r="AC155" s="82">
        <f t="shared" si="13"/>
      </c>
      <c r="AD155" s="84"/>
      <c r="AE155" s="99"/>
      <c r="AF155" s="172"/>
      <c r="AG155" s="173"/>
      <c r="AH155" s="173"/>
      <c r="AI155" s="173"/>
      <c r="AJ155" s="216"/>
      <c r="AK155" s="181"/>
      <c r="AL155" s="203"/>
    </row>
    <row r="156" spans="1:38" s="33" customFormat="1" ht="9" customHeight="1">
      <c r="A156" s="34" t="s">
        <v>229</v>
      </c>
      <c r="B156" s="35" t="s">
        <v>21</v>
      </c>
      <c r="C156" s="24">
        <f t="shared" si="17"/>
        <v>39963</v>
      </c>
      <c r="E156" s="163"/>
      <c r="F156" s="36"/>
      <c r="G156" s="37"/>
      <c r="H156" s="37"/>
      <c r="I156" s="37"/>
      <c r="J156" s="37"/>
      <c r="K156" s="37"/>
      <c r="L156" s="38"/>
      <c r="M156" s="170"/>
      <c r="N156" s="193"/>
      <c r="O156" s="39"/>
      <c r="P156" s="40"/>
      <c r="Q156" s="41"/>
      <c r="R156" s="42"/>
      <c r="S156" s="42"/>
      <c r="T156" s="42"/>
      <c r="U156" s="42"/>
      <c r="V156" s="42"/>
      <c r="W156" s="189">
        <f t="shared" si="14"/>
        <v>0</v>
      </c>
      <c r="X156" s="183"/>
      <c r="Y156" s="80">
        <f t="shared" si="15"/>
      </c>
      <c r="Z156" s="81">
        <f t="shared" si="16"/>
      </c>
      <c r="AA156" s="83"/>
      <c r="AB156" s="96"/>
      <c r="AC156" s="82">
        <f t="shared" si="13"/>
      </c>
      <c r="AD156" s="84"/>
      <c r="AE156" s="99"/>
      <c r="AF156" s="172"/>
      <c r="AG156" s="173"/>
      <c r="AH156" s="173"/>
      <c r="AI156" s="173"/>
      <c r="AJ156" s="216"/>
      <c r="AK156" s="181"/>
      <c r="AL156" s="203"/>
    </row>
    <row r="157" spans="1:39" s="33" customFormat="1" ht="9" customHeight="1">
      <c r="A157" s="34" t="s">
        <v>230</v>
      </c>
      <c r="B157" s="35" t="s">
        <v>23</v>
      </c>
      <c r="C157" s="24">
        <f t="shared" si="17"/>
        <v>39964</v>
      </c>
      <c r="D157" s="43"/>
      <c r="E157" s="164">
        <v>1</v>
      </c>
      <c r="F157" s="44"/>
      <c r="G157" s="45"/>
      <c r="H157" s="45">
        <v>10</v>
      </c>
      <c r="I157" s="45"/>
      <c r="J157" s="45"/>
      <c r="K157" s="45"/>
      <c r="L157" s="46"/>
      <c r="M157" s="171"/>
      <c r="N157" s="194"/>
      <c r="O157" s="47"/>
      <c r="P157" s="48"/>
      <c r="Q157" s="49"/>
      <c r="R157" s="50"/>
      <c r="S157" s="50"/>
      <c r="T157" s="50"/>
      <c r="U157" s="50"/>
      <c r="V157" s="50"/>
      <c r="W157" s="189">
        <f t="shared" si="14"/>
        <v>10</v>
      </c>
      <c r="X157" s="184">
        <v>0.03125</v>
      </c>
      <c r="Y157" s="80">
        <f t="shared" si="15"/>
        <v>13.333333333333334</v>
      </c>
      <c r="Z157" s="81">
        <f t="shared" si="16"/>
        <v>0.003125</v>
      </c>
      <c r="AA157" s="85"/>
      <c r="AB157" s="97"/>
      <c r="AC157" s="82">
        <f t="shared" si="13"/>
      </c>
      <c r="AD157" s="86"/>
      <c r="AE157" s="100"/>
      <c r="AF157" s="174"/>
      <c r="AG157" s="175"/>
      <c r="AH157" s="175"/>
      <c r="AI157" s="175"/>
      <c r="AJ157" s="217"/>
      <c r="AK157" s="182"/>
      <c r="AL157" s="204"/>
      <c r="AM157" s="43"/>
    </row>
    <row r="158" spans="1:39" s="33" customFormat="1" ht="9" customHeight="1">
      <c r="A158" s="34" t="s">
        <v>231</v>
      </c>
      <c r="B158" s="35" t="s">
        <v>10</v>
      </c>
      <c r="C158" s="24">
        <f t="shared" si="17"/>
        <v>39965</v>
      </c>
      <c r="D158" s="25" t="s">
        <v>117</v>
      </c>
      <c r="E158" s="163">
        <v>1</v>
      </c>
      <c r="F158" s="36"/>
      <c r="G158" s="37"/>
      <c r="H158" s="37"/>
      <c r="I158" s="37"/>
      <c r="J158" s="37"/>
      <c r="K158" s="37"/>
      <c r="L158" s="38"/>
      <c r="M158" s="170"/>
      <c r="N158" s="193"/>
      <c r="O158" s="39"/>
      <c r="P158" s="40"/>
      <c r="Q158" s="41"/>
      <c r="R158" s="42"/>
      <c r="S158" s="42"/>
      <c r="T158" s="42">
        <v>10</v>
      </c>
      <c r="U158" s="42"/>
      <c r="V158" s="42"/>
      <c r="W158" s="189">
        <f t="shared" si="14"/>
        <v>10</v>
      </c>
      <c r="X158" s="183">
        <v>0.030555555555555555</v>
      </c>
      <c r="Y158" s="80">
        <f t="shared" si="15"/>
        <v>13.636363636363638</v>
      </c>
      <c r="Z158" s="81">
        <f t="shared" si="16"/>
        <v>0.0030555555555555553</v>
      </c>
      <c r="AA158" s="83">
        <v>43</v>
      </c>
      <c r="AB158" s="96">
        <v>0.052083333333333336</v>
      </c>
      <c r="AC158" s="82">
        <f t="shared" si="13"/>
        <v>34.4</v>
      </c>
      <c r="AD158" s="84">
        <v>1.5</v>
      </c>
      <c r="AE158" s="99">
        <v>0.01875</v>
      </c>
      <c r="AF158" s="172"/>
      <c r="AG158" s="173"/>
      <c r="AH158" s="173">
        <v>54</v>
      </c>
      <c r="AI158" s="173"/>
      <c r="AJ158" s="216"/>
      <c r="AK158" s="181"/>
      <c r="AL158" s="203"/>
      <c r="AM158" s="25" t="s">
        <v>117</v>
      </c>
    </row>
    <row r="159" spans="1:38" s="33" customFormat="1" ht="9" customHeight="1">
      <c r="A159" s="34" t="s">
        <v>232</v>
      </c>
      <c r="B159" s="35" t="s">
        <v>13</v>
      </c>
      <c r="C159" s="24">
        <f t="shared" si="17"/>
        <v>39966</v>
      </c>
      <c r="E159" s="163">
        <v>1</v>
      </c>
      <c r="F159" s="36"/>
      <c r="G159" s="37"/>
      <c r="H159" s="37"/>
      <c r="I159" s="37"/>
      <c r="J159" s="37"/>
      <c r="K159" s="37"/>
      <c r="L159" s="38"/>
      <c r="M159" s="170"/>
      <c r="N159" s="193"/>
      <c r="O159" s="39"/>
      <c r="P159" s="40"/>
      <c r="Q159" s="41"/>
      <c r="R159" s="42"/>
      <c r="S159" s="42"/>
      <c r="T159" s="42"/>
      <c r="U159" s="42"/>
      <c r="V159" s="42"/>
      <c r="W159" s="189">
        <f t="shared" si="14"/>
        <v>0</v>
      </c>
      <c r="X159" s="183"/>
      <c r="Y159" s="80">
        <f t="shared" si="15"/>
      </c>
      <c r="Z159" s="81">
        <f t="shared" si="16"/>
      </c>
      <c r="AA159" s="83">
        <v>23</v>
      </c>
      <c r="AB159" s="96">
        <v>0.034722222222222224</v>
      </c>
      <c r="AC159" s="82">
        <f t="shared" si="13"/>
        <v>27.599999999999998</v>
      </c>
      <c r="AD159" s="84"/>
      <c r="AE159" s="99"/>
      <c r="AF159" s="172"/>
      <c r="AG159" s="173"/>
      <c r="AH159" s="173"/>
      <c r="AI159" s="173"/>
      <c r="AJ159" s="216"/>
      <c r="AK159" s="181"/>
      <c r="AL159" s="203"/>
    </row>
    <row r="160" spans="1:38" s="33" customFormat="1" ht="9" customHeight="1">
      <c r="A160" s="34" t="s">
        <v>233</v>
      </c>
      <c r="B160" s="35" t="s">
        <v>15</v>
      </c>
      <c r="C160" s="24">
        <f t="shared" si="17"/>
        <v>39967</v>
      </c>
      <c r="E160" s="163">
        <v>1</v>
      </c>
      <c r="F160" s="36"/>
      <c r="G160" s="37"/>
      <c r="H160" s="37"/>
      <c r="I160" s="37"/>
      <c r="J160" s="37"/>
      <c r="K160" s="37"/>
      <c r="L160" s="38"/>
      <c r="M160" s="170"/>
      <c r="N160" s="193"/>
      <c r="O160" s="39"/>
      <c r="P160" s="40"/>
      <c r="Q160" s="41"/>
      <c r="R160" s="42"/>
      <c r="S160" s="42"/>
      <c r="T160" s="42"/>
      <c r="U160" s="42"/>
      <c r="V160" s="42"/>
      <c r="W160" s="189">
        <f t="shared" si="14"/>
        <v>0</v>
      </c>
      <c r="X160" s="183"/>
      <c r="Y160" s="80">
        <f t="shared" si="15"/>
      </c>
      <c r="Z160" s="81">
        <f t="shared" si="16"/>
      </c>
      <c r="AA160" s="83"/>
      <c r="AB160" s="96"/>
      <c r="AC160" s="82">
        <f t="shared" si="13"/>
      </c>
      <c r="AD160" s="84">
        <v>3</v>
      </c>
      <c r="AE160" s="99">
        <v>0.041666666666666664</v>
      </c>
      <c r="AF160" s="172"/>
      <c r="AG160" s="173"/>
      <c r="AH160" s="173"/>
      <c r="AI160" s="173"/>
      <c r="AJ160" s="216"/>
      <c r="AK160" s="181"/>
      <c r="AL160" s="203"/>
    </row>
    <row r="161" spans="1:38" s="33" customFormat="1" ht="9" customHeight="1">
      <c r="A161" s="34" t="s">
        <v>234</v>
      </c>
      <c r="B161" s="35" t="s">
        <v>17</v>
      </c>
      <c r="C161" s="24">
        <f t="shared" si="17"/>
        <v>39968</v>
      </c>
      <c r="E161" s="163">
        <v>1</v>
      </c>
      <c r="F161" s="36"/>
      <c r="G161" s="37"/>
      <c r="H161" s="37">
        <v>8</v>
      </c>
      <c r="I161" s="37"/>
      <c r="J161" s="37"/>
      <c r="K161" s="37"/>
      <c r="L161" s="38"/>
      <c r="M161" s="170"/>
      <c r="N161" s="193"/>
      <c r="O161" s="39"/>
      <c r="P161" s="40"/>
      <c r="Q161" s="41"/>
      <c r="R161" s="42"/>
      <c r="S161" s="42"/>
      <c r="T161" s="42"/>
      <c r="U161" s="42"/>
      <c r="V161" s="42"/>
      <c r="W161" s="189">
        <f t="shared" si="14"/>
        <v>8</v>
      </c>
      <c r="X161" s="183">
        <v>0.027777777777777776</v>
      </c>
      <c r="Y161" s="80">
        <f t="shared" si="15"/>
        <v>12</v>
      </c>
      <c r="Z161" s="81">
        <f t="shared" si="16"/>
        <v>0.003472222222222222</v>
      </c>
      <c r="AA161" s="83"/>
      <c r="AB161" s="96"/>
      <c r="AC161" s="82">
        <f t="shared" si="13"/>
      </c>
      <c r="AD161" s="84"/>
      <c r="AE161" s="99"/>
      <c r="AF161" s="172"/>
      <c r="AG161" s="173"/>
      <c r="AH161" s="173"/>
      <c r="AI161" s="173"/>
      <c r="AJ161" s="216"/>
      <c r="AK161" s="181"/>
      <c r="AL161" s="203"/>
    </row>
    <row r="162" spans="1:38" s="33" customFormat="1" ht="9" customHeight="1">
      <c r="A162" s="34" t="s">
        <v>235</v>
      </c>
      <c r="B162" s="35" t="s">
        <v>19</v>
      </c>
      <c r="C162" s="24">
        <f t="shared" si="17"/>
        <v>39969</v>
      </c>
      <c r="E162" s="163">
        <v>1</v>
      </c>
      <c r="F162" s="36"/>
      <c r="G162" s="37"/>
      <c r="H162" s="37">
        <v>8</v>
      </c>
      <c r="I162" s="37"/>
      <c r="J162" s="37"/>
      <c r="K162" s="37"/>
      <c r="L162" s="38"/>
      <c r="M162" s="170"/>
      <c r="N162" s="193"/>
      <c r="O162" s="39"/>
      <c r="P162" s="40"/>
      <c r="Q162" s="41"/>
      <c r="R162" s="42"/>
      <c r="S162" s="42"/>
      <c r="T162" s="42"/>
      <c r="U162" s="42"/>
      <c r="V162" s="42"/>
      <c r="W162" s="189">
        <f t="shared" si="14"/>
        <v>8</v>
      </c>
      <c r="X162" s="183">
        <v>0.027777777777777776</v>
      </c>
      <c r="Y162" s="80">
        <f t="shared" si="15"/>
        <v>12</v>
      </c>
      <c r="Z162" s="81">
        <f t="shared" si="16"/>
        <v>0.003472222222222222</v>
      </c>
      <c r="AA162" s="83"/>
      <c r="AB162" s="96"/>
      <c r="AC162" s="82">
        <f t="shared" si="13"/>
      </c>
      <c r="AD162" s="84"/>
      <c r="AE162" s="99"/>
      <c r="AF162" s="172"/>
      <c r="AG162" s="173"/>
      <c r="AH162" s="173"/>
      <c r="AI162" s="173"/>
      <c r="AJ162" s="216"/>
      <c r="AK162" s="181"/>
      <c r="AL162" s="203"/>
    </row>
    <row r="163" spans="1:38" s="33" customFormat="1" ht="9" customHeight="1">
      <c r="A163" s="34" t="s">
        <v>236</v>
      </c>
      <c r="B163" s="35" t="s">
        <v>21</v>
      </c>
      <c r="C163" s="24">
        <f t="shared" si="17"/>
        <v>39970</v>
      </c>
      <c r="E163" s="163"/>
      <c r="F163" s="36"/>
      <c r="G163" s="37"/>
      <c r="H163" s="37"/>
      <c r="I163" s="37"/>
      <c r="J163" s="37"/>
      <c r="K163" s="37"/>
      <c r="L163" s="38"/>
      <c r="M163" s="170"/>
      <c r="N163" s="193"/>
      <c r="O163" s="39"/>
      <c r="P163" s="40"/>
      <c r="Q163" s="41"/>
      <c r="R163" s="42"/>
      <c r="S163" s="42"/>
      <c r="T163" s="42"/>
      <c r="U163" s="42"/>
      <c r="V163" s="42"/>
      <c r="W163" s="189">
        <f t="shared" si="14"/>
        <v>0</v>
      </c>
      <c r="X163" s="183"/>
      <c r="Y163" s="80">
        <f t="shared" si="15"/>
      </c>
      <c r="Z163" s="81">
        <f t="shared" si="16"/>
      </c>
      <c r="AA163" s="83"/>
      <c r="AB163" s="96"/>
      <c r="AC163" s="82">
        <f t="shared" si="13"/>
      </c>
      <c r="AD163" s="84"/>
      <c r="AE163" s="99"/>
      <c r="AF163" s="172"/>
      <c r="AG163" s="173"/>
      <c r="AH163" s="173"/>
      <c r="AI163" s="173"/>
      <c r="AJ163" s="216"/>
      <c r="AK163" s="181"/>
      <c r="AL163" s="203"/>
    </row>
    <row r="164" spans="1:39" s="33" customFormat="1" ht="9" customHeight="1">
      <c r="A164" s="34" t="s">
        <v>237</v>
      </c>
      <c r="B164" s="35" t="s">
        <v>23</v>
      </c>
      <c r="C164" s="24">
        <f t="shared" si="17"/>
        <v>39971</v>
      </c>
      <c r="D164" s="43"/>
      <c r="E164" s="164">
        <v>1</v>
      </c>
      <c r="F164" s="44"/>
      <c r="G164" s="45"/>
      <c r="H164" s="45"/>
      <c r="I164" s="45"/>
      <c r="J164" s="45"/>
      <c r="K164" s="45"/>
      <c r="L164" s="46"/>
      <c r="M164" s="171"/>
      <c r="N164" s="194"/>
      <c r="O164" s="47"/>
      <c r="P164" s="48"/>
      <c r="Q164" s="49"/>
      <c r="R164" s="50"/>
      <c r="S164" s="50"/>
      <c r="T164" s="50"/>
      <c r="U164" s="50"/>
      <c r="V164" s="50">
        <v>42.2</v>
      </c>
      <c r="W164" s="189">
        <f t="shared" si="14"/>
        <v>42.2</v>
      </c>
      <c r="X164" s="184">
        <v>0.16319444444444445</v>
      </c>
      <c r="Y164" s="80">
        <f t="shared" si="15"/>
        <v>10.774468085106383</v>
      </c>
      <c r="Z164" s="81">
        <f t="shared" si="16"/>
        <v>0.003867166929963138</v>
      </c>
      <c r="AA164" s="85">
        <v>180</v>
      </c>
      <c r="AB164" s="97">
        <v>0.2333333333333333</v>
      </c>
      <c r="AC164" s="82">
        <f t="shared" si="13"/>
        <v>32.142857142857146</v>
      </c>
      <c r="AD164" s="86">
        <v>3.8</v>
      </c>
      <c r="AE164" s="100">
        <v>0.05069444444444445</v>
      </c>
      <c r="AF164" s="174"/>
      <c r="AG164" s="175"/>
      <c r="AH164" s="175">
        <v>226</v>
      </c>
      <c r="AI164" s="175"/>
      <c r="AJ164" s="217"/>
      <c r="AK164" s="182"/>
      <c r="AL164" s="204"/>
      <c r="AM164" s="43"/>
    </row>
    <row r="165" spans="1:39" s="33" customFormat="1" ht="9" customHeight="1">
      <c r="A165" s="34" t="s">
        <v>238</v>
      </c>
      <c r="B165" s="35" t="s">
        <v>10</v>
      </c>
      <c r="C165" s="24">
        <f t="shared" si="17"/>
        <v>39972</v>
      </c>
      <c r="D165" s="25" t="s">
        <v>118</v>
      </c>
      <c r="E165" s="163"/>
      <c r="F165" s="36"/>
      <c r="G165" s="37"/>
      <c r="H165" s="37"/>
      <c r="I165" s="37"/>
      <c r="J165" s="37"/>
      <c r="K165" s="37"/>
      <c r="L165" s="38"/>
      <c r="M165" s="170"/>
      <c r="N165" s="193"/>
      <c r="O165" s="39"/>
      <c r="P165" s="40"/>
      <c r="Q165" s="41"/>
      <c r="R165" s="42"/>
      <c r="S165" s="42"/>
      <c r="T165" s="42"/>
      <c r="U165" s="42"/>
      <c r="V165" s="42"/>
      <c r="W165" s="189">
        <f t="shared" si="14"/>
        <v>0</v>
      </c>
      <c r="X165" s="183"/>
      <c r="Y165" s="80">
        <f t="shared" si="15"/>
      </c>
      <c r="Z165" s="81">
        <f t="shared" si="16"/>
      </c>
      <c r="AA165" s="83"/>
      <c r="AB165" s="96"/>
      <c r="AC165" s="82">
        <f t="shared" si="13"/>
      </c>
      <c r="AD165" s="84"/>
      <c r="AE165" s="99"/>
      <c r="AF165" s="172"/>
      <c r="AG165" s="173"/>
      <c r="AH165" s="173"/>
      <c r="AI165" s="173"/>
      <c r="AJ165" s="216"/>
      <c r="AK165" s="181"/>
      <c r="AL165" s="203"/>
      <c r="AM165" s="25" t="s">
        <v>118</v>
      </c>
    </row>
    <row r="166" spans="1:38" s="33" customFormat="1" ht="9" customHeight="1">
      <c r="A166" s="34" t="s">
        <v>239</v>
      </c>
      <c r="B166" s="35" t="s">
        <v>13</v>
      </c>
      <c r="C166" s="24">
        <f t="shared" si="17"/>
        <v>39973</v>
      </c>
      <c r="E166" s="163">
        <v>1</v>
      </c>
      <c r="F166" s="36"/>
      <c r="G166" s="37"/>
      <c r="H166" s="37">
        <v>8</v>
      </c>
      <c r="I166" s="37"/>
      <c r="J166" s="37"/>
      <c r="K166" s="37"/>
      <c r="L166" s="38"/>
      <c r="M166" s="170"/>
      <c r="N166" s="193"/>
      <c r="O166" s="39"/>
      <c r="P166" s="40"/>
      <c r="Q166" s="41"/>
      <c r="R166" s="42"/>
      <c r="S166" s="42"/>
      <c r="T166" s="42"/>
      <c r="U166" s="42"/>
      <c r="V166" s="42"/>
      <c r="W166" s="189">
        <f t="shared" si="14"/>
        <v>8</v>
      </c>
      <c r="X166" s="183">
        <v>0.027777777777777776</v>
      </c>
      <c r="Y166" s="80">
        <f t="shared" si="15"/>
        <v>12</v>
      </c>
      <c r="Z166" s="81">
        <f t="shared" si="16"/>
        <v>0.003472222222222222</v>
      </c>
      <c r="AA166" s="83"/>
      <c r="AB166" s="96"/>
      <c r="AC166" s="82">
        <f t="shared" si="13"/>
      </c>
      <c r="AD166" s="84"/>
      <c r="AE166" s="99"/>
      <c r="AF166" s="172"/>
      <c r="AG166" s="173"/>
      <c r="AH166" s="173"/>
      <c r="AI166" s="173"/>
      <c r="AJ166" s="216"/>
      <c r="AK166" s="181"/>
      <c r="AL166" s="203"/>
    </row>
    <row r="167" spans="1:38" s="33" customFormat="1" ht="9" customHeight="1">
      <c r="A167" s="34" t="s">
        <v>240</v>
      </c>
      <c r="B167" s="35" t="s">
        <v>15</v>
      </c>
      <c r="C167" s="24">
        <f t="shared" si="17"/>
        <v>39974</v>
      </c>
      <c r="E167" s="163">
        <v>2</v>
      </c>
      <c r="F167" s="36"/>
      <c r="G167" s="37"/>
      <c r="H167" s="37"/>
      <c r="I167" s="37"/>
      <c r="J167" s="37"/>
      <c r="K167" s="37"/>
      <c r="L167" s="38"/>
      <c r="M167" s="170"/>
      <c r="N167" s="193"/>
      <c r="O167" s="39"/>
      <c r="P167" s="40"/>
      <c r="Q167" s="41"/>
      <c r="R167" s="42"/>
      <c r="S167" s="42"/>
      <c r="T167" s="42"/>
      <c r="U167" s="42"/>
      <c r="V167" s="42"/>
      <c r="W167" s="189">
        <f t="shared" si="14"/>
        <v>0</v>
      </c>
      <c r="X167" s="183"/>
      <c r="Y167" s="80">
        <f t="shared" si="15"/>
      </c>
      <c r="Z167" s="81">
        <f t="shared" si="16"/>
      </c>
      <c r="AA167" s="83">
        <v>35</v>
      </c>
      <c r="AB167" s="96">
        <v>0.05555555555555555</v>
      </c>
      <c r="AC167" s="82">
        <f t="shared" si="13"/>
        <v>26.25</v>
      </c>
      <c r="AD167" s="84">
        <v>1.2</v>
      </c>
      <c r="AE167" s="99">
        <v>0.013888888888888888</v>
      </c>
      <c r="AF167" s="172"/>
      <c r="AG167" s="173"/>
      <c r="AH167" s="173"/>
      <c r="AI167" s="173"/>
      <c r="AJ167" s="216"/>
      <c r="AK167" s="181"/>
      <c r="AL167" s="203"/>
    </row>
    <row r="168" spans="1:38" s="33" customFormat="1" ht="9" customHeight="1">
      <c r="A168" s="34" t="s">
        <v>241</v>
      </c>
      <c r="B168" s="35" t="s">
        <v>17</v>
      </c>
      <c r="C168" s="24">
        <f t="shared" si="17"/>
        <v>39975</v>
      </c>
      <c r="E168" s="163">
        <v>2</v>
      </c>
      <c r="F168" s="36"/>
      <c r="G168" s="37"/>
      <c r="H168" s="37">
        <v>8</v>
      </c>
      <c r="I168" s="37"/>
      <c r="J168" s="37"/>
      <c r="K168" s="37"/>
      <c r="L168" s="38"/>
      <c r="M168" s="170"/>
      <c r="N168" s="193"/>
      <c r="O168" s="39"/>
      <c r="P168" s="40"/>
      <c r="Q168" s="41"/>
      <c r="R168" s="42"/>
      <c r="S168" s="42"/>
      <c r="T168" s="42"/>
      <c r="U168" s="42"/>
      <c r="V168" s="42"/>
      <c r="W168" s="189">
        <f t="shared" si="14"/>
        <v>8</v>
      </c>
      <c r="X168" s="183">
        <v>0.027777777777777776</v>
      </c>
      <c r="Y168" s="80">
        <f t="shared" si="15"/>
        <v>12</v>
      </c>
      <c r="Z168" s="81">
        <f t="shared" si="16"/>
        <v>0.003472222222222222</v>
      </c>
      <c r="AA168" s="83"/>
      <c r="AB168" s="96"/>
      <c r="AC168" s="82">
        <f t="shared" si="13"/>
      </c>
      <c r="AD168" s="84">
        <v>1.5</v>
      </c>
      <c r="AE168" s="99">
        <v>0.020833333333333332</v>
      </c>
      <c r="AF168" s="172"/>
      <c r="AG168" s="173"/>
      <c r="AH168" s="173"/>
      <c r="AI168" s="173"/>
      <c r="AJ168" s="216"/>
      <c r="AK168" s="181"/>
      <c r="AL168" s="203"/>
    </row>
    <row r="169" spans="1:38" s="33" customFormat="1" ht="9" customHeight="1">
      <c r="A169" s="34" t="s">
        <v>242</v>
      </c>
      <c r="B169" s="35" t="s">
        <v>19</v>
      </c>
      <c r="C169" s="24">
        <f t="shared" si="17"/>
        <v>39976</v>
      </c>
      <c r="E169" s="163">
        <v>1</v>
      </c>
      <c r="F169" s="36"/>
      <c r="G169" s="37"/>
      <c r="H169" s="37"/>
      <c r="I169" s="37"/>
      <c r="J169" s="37"/>
      <c r="K169" s="37"/>
      <c r="L169" s="38"/>
      <c r="M169" s="170"/>
      <c r="N169" s="193"/>
      <c r="O169" s="39"/>
      <c r="P169" s="40"/>
      <c r="Q169" s="41"/>
      <c r="R169" s="42"/>
      <c r="S169" s="42"/>
      <c r="T169" s="42"/>
      <c r="U169" s="42"/>
      <c r="V169" s="42"/>
      <c r="W169" s="189">
        <f t="shared" si="14"/>
        <v>0</v>
      </c>
      <c r="X169" s="183"/>
      <c r="Y169" s="80">
        <f t="shared" si="15"/>
      </c>
      <c r="Z169" s="81">
        <f t="shared" si="16"/>
      </c>
      <c r="AA169" s="83">
        <v>43</v>
      </c>
      <c r="AB169" s="96">
        <v>0.06597222222222222</v>
      </c>
      <c r="AC169" s="82">
        <f t="shared" si="13"/>
        <v>27.157894736842106</v>
      </c>
      <c r="AD169" s="84"/>
      <c r="AE169" s="99"/>
      <c r="AF169" s="172"/>
      <c r="AG169" s="173"/>
      <c r="AH169" s="173"/>
      <c r="AI169" s="173"/>
      <c r="AJ169" s="216"/>
      <c r="AK169" s="181"/>
      <c r="AL169" s="203"/>
    </row>
    <row r="170" spans="1:38" s="33" customFormat="1" ht="9" customHeight="1">
      <c r="A170" s="34" t="s">
        <v>243</v>
      </c>
      <c r="B170" s="35" t="s">
        <v>21</v>
      </c>
      <c r="C170" s="24">
        <f t="shared" si="17"/>
        <v>39977</v>
      </c>
      <c r="E170" s="163"/>
      <c r="F170" s="36"/>
      <c r="G170" s="37"/>
      <c r="H170" s="37"/>
      <c r="I170" s="37"/>
      <c r="J170" s="37"/>
      <c r="K170" s="37"/>
      <c r="L170" s="38"/>
      <c r="M170" s="170"/>
      <c r="N170" s="193"/>
      <c r="O170" s="39"/>
      <c r="P170" s="40"/>
      <c r="Q170" s="41"/>
      <c r="R170" s="42"/>
      <c r="S170" s="42"/>
      <c r="T170" s="42"/>
      <c r="U170" s="42"/>
      <c r="V170" s="42"/>
      <c r="W170" s="189">
        <f t="shared" si="14"/>
        <v>0</v>
      </c>
      <c r="X170" s="183"/>
      <c r="Y170" s="80">
        <f t="shared" si="15"/>
      </c>
      <c r="Z170" s="81">
        <f t="shared" si="16"/>
      </c>
      <c r="AA170" s="83"/>
      <c r="AB170" s="96"/>
      <c r="AC170" s="82">
        <f t="shared" si="13"/>
      </c>
      <c r="AD170" s="84"/>
      <c r="AE170" s="99"/>
      <c r="AF170" s="172"/>
      <c r="AG170" s="173"/>
      <c r="AH170" s="173"/>
      <c r="AI170" s="173"/>
      <c r="AJ170" s="216"/>
      <c r="AK170" s="181"/>
      <c r="AL170" s="203"/>
    </row>
    <row r="171" spans="1:39" s="33" customFormat="1" ht="9" customHeight="1">
      <c r="A171" s="34" t="s">
        <v>244</v>
      </c>
      <c r="B171" s="35" t="s">
        <v>23</v>
      </c>
      <c r="C171" s="24">
        <f t="shared" si="17"/>
        <v>39978</v>
      </c>
      <c r="D171" s="43"/>
      <c r="E171" s="164">
        <v>1</v>
      </c>
      <c r="F171" s="44"/>
      <c r="G171" s="45"/>
      <c r="H171" s="45"/>
      <c r="I171" s="45"/>
      <c r="J171" s="45"/>
      <c r="K171" s="45"/>
      <c r="L171" s="46"/>
      <c r="M171" s="171"/>
      <c r="N171" s="194"/>
      <c r="O171" s="47"/>
      <c r="P171" s="48"/>
      <c r="Q171" s="49"/>
      <c r="R171" s="50"/>
      <c r="S171" s="50"/>
      <c r="T171" s="50"/>
      <c r="U171" s="50"/>
      <c r="V171" s="50"/>
      <c r="W171" s="189">
        <f t="shared" si="14"/>
        <v>0</v>
      </c>
      <c r="X171" s="184"/>
      <c r="Y171" s="80">
        <f t="shared" si="15"/>
      </c>
      <c r="Z171" s="81">
        <f t="shared" si="16"/>
      </c>
      <c r="AA171" s="85">
        <v>65</v>
      </c>
      <c r="AB171" s="97">
        <v>0.1076388888888889</v>
      </c>
      <c r="AC171" s="82">
        <f t="shared" si="13"/>
        <v>25.161290322580644</v>
      </c>
      <c r="AD171" s="86"/>
      <c r="AE171" s="100"/>
      <c r="AF171" s="174"/>
      <c r="AG171" s="175"/>
      <c r="AH171" s="175"/>
      <c r="AI171" s="175"/>
      <c r="AJ171" s="217"/>
      <c r="AK171" s="182"/>
      <c r="AL171" s="204"/>
      <c r="AM171" s="43"/>
    </row>
    <row r="172" spans="1:39" s="33" customFormat="1" ht="9" customHeight="1">
      <c r="A172" s="34" t="s">
        <v>245</v>
      </c>
      <c r="B172" s="35" t="s">
        <v>10</v>
      </c>
      <c r="C172" s="24">
        <f t="shared" si="17"/>
        <v>39979</v>
      </c>
      <c r="D172" s="25" t="s">
        <v>119</v>
      </c>
      <c r="E172" s="163"/>
      <c r="F172" s="36"/>
      <c r="G172" s="37"/>
      <c r="H172" s="37"/>
      <c r="I172" s="37"/>
      <c r="J172" s="37"/>
      <c r="K172" s="37"/>
      <c r="L172" s="38"/>
      <c r="M172" s="170"/>
      <c r="N172" s="193"/>
      <c r="O172" s="39"/>
      <c r="P172" s="40"/>
      <c r="Q172" s="41"/>
      <c r="R172" s="42"/>
      <c r="S172" s="42"/>
      <c r="T172" s="42"/>
      <c r="U172" s="42"/>
      <c r="V172" s="42"/>
      <c r="W172" s="189">
        <f t="shared" si="14"/>
        <v>0</v>
      </c>
      <c r="X172" s="183"/>
      <c r="Y172" s="80">
        <f t="shared" si="15"/>
      </c>
      <c r="Z172" s="81">
        <f t="shared" si="16"/>
      </c>
      <c r="AA172" s="83"/>
      <c r="AB172" s="96"/>
      <c r="AC172" s="82">
        <f t="shared" si="13"/>
      </c>
      <c r="AD172" s="84"/>
      <c r="AE172" s="99"/>
      <c r="AF172" s="172"/>
      <c r="AG172" s="173"/>
      <c r="AH172" s="173"/>
      <c r="AI172" s="173"/>
      <c r="AJ172" s="216"/>
      <c r="AK172" s="181"/>
      <c r="AL172" s="203"/>
      <c r="AM172" s="25" t="s">
        <v>119</v>
      </c>
    </row>
    <row r="173" spans="1:38" s="33" customFormat="1" ht="9" customHeight="1">
      <c r="A173" s="34" t="s">
        <v>246</v>
      </c>
      <c r="B173" s="35" t="s">
        <v>13</v>
      </c>
      <c r="C173" s="24">
        <f t="shared" si="17"/>
        <v>39980</v>
      </c>
      <c r="E173" s="163">
        <v>1</v>
      </c>
      <c r="F173" s="36"/>
      <c r="G173" s="37"/>
      <c r="H173" s="37">
        <v>1</v>
      </c>
      <c r="I173" s="37">
        <v>13</v>
      </c>
      <c r="J173" s="37"/>
      <c r="K173" s="37"/>
      <c r="L173" s="38"/>
      <c r="M173" s="170">
        <v>0.5</v>
      </c>
      <c r="N173" s="193"/>
      <c r="O173" s="39"/>
      <c r="P173" s="40"/>
      <c r="Q173" s="41"/>
      <c r="R173" s="42"/>
      <c r="S173" s="42"/>
      <c r="T173" s="42"/>
      <c r="U173" s="42"/>
      <c r="V173" s="42"/>
      <c r="W173" s="189">
        <f t="shared" si="14"/>
        <v>14.5</v>
      </c>
      <c r="X173" s="183">
        <v>0.04513888888888889</v>
      </c>
      <c r="Y173" s="80">
        <f t="shared" si="15"/>
        <v>13.384615384615385</v>
      </c>
      <c r="Z173" s="81">
        <f t="shared" si="16"/>
        <v>0.0031130268199233715</v>
      </c>
      <c r="AA173" s="83"/>
      <c r="AB173" s="96"/>
      <c r="AC173" s="82">
        <f t="shared" si="13"/>
      </c>
      <c r="AD173" s="84"/>
      <c r="AE173" s="99"/>
      <c r="AF173" s="172"/>
      <c r="AG173" s="173"/>
      <c r="AH173" s="173"/>
      <c r="AI173" s="173"/>
      <c r="AJ173" s="216"/>
      <c r="AK173" s="181"/>
      <c r="AL173" s="203"/>
    </row>
    <row r="174" spans="1:38" s="33" customFormat="1" ht="9" customHeight="1">
      <c r="A174" s="34" t="s">
        <v>247</v>
      </c>
      <c r="B174" s="35" t="s">
        <v>15</v>
      </c>
      <c r="C174" s="24">
        <f t="shared" si="17"/>
        <v>39981</v>
      </c>
      <c r="E174" s="163">
        <v>2</v>
      </c>
      <c r="F174" s="36"/>
      <c r="G174" s="37"/>
      <c r="H174" s="37"/>
      <c r="I174" s="37"/>
      <c r="J174" s="37"/>
      <c r="K174" s="37"/>
      <c r="L174" s="38"/>
      <c r="M174" s="170"/>
      <c r="N174" s="193"/>
      <c r="O174" s="39"/>
      <c r="P174" s="40"/>
      <c r="Q174" s="41"/>
      <c r="R174" s="42"/>
      <c r="S174" s="42"/>
      <c r="T174" s="42"/>
      <c r="U174" s="42"/>
      <c r="V174" s="42"/>
      <c r="W174" s="189">
        <f t="shared" si="14"/>
        <v>0</v>
      </c>
      <c r="X174" s="183"/>
      <c r="Y174" s="80">
        <f t="shared" si="15"/>
      </c>
      <c r="Z174" s="81">
        <f t="shared" si="16"/>
      </c>
      <c r="AA174" s="83">
        <v>55</v>
      </c>
      <c r="AB174" s="96">
        <v>0.0763888888888889</v>
      </c>
      <c r="AC174" s="82">
        <f t="shared" si="13"/>
        <v>29.999999999999996</v>
      </c>
      <c r="AD174" s="84">
        <v>3</v>
      </c>
      <c r="AE174" s="99">
        <v>0.034722222222222224</v>
      </c>
      <c r="AF174" s="172"/>
      <c r="AG174" s="173"/>
      <c r="AH174" s="173"/>
      <c r="AI174" s="173"/>
      <c r="AJ174" s="216"/>
      <c r="AK174" s="181"/>
      <c r="AL174" s="203"/>
    </row>
    <row r="175" spans="1:38" s="33" customFormat="1" ht="9" customHeight="1">
      <c r="A175" s="34" t="s">
        <v>248</v>
      </c>
      <c r="B175" s="35" t="s">
        <v>17</v>
      </c>
      <c r="C175" s="24">
        <f t="shared" si="17"/>
        <v>39982</v>
      </c>
      <c r="E175" s="163"/>
      <c r="F175" s="36"/>
      <c r="G175" s="37"/>
      <c r="H175" s="37"/>
      <c r="I175" s="37"/>
      <c r="J175" s="37"/>
      <c r="K175" s="37"/>
      <c r="L175" s="38"/>
      <c r="M175" s="170"/>
      <c r="N175" s="193"/>
      <c r="O175" s="39"/>
      <c r="P175" s="40"/>
      <c r="Q175" s="41"/>
      <c r="R175" s="42"/>
      <c r="S175" s="42"/>
      <c r="T175" s="42"/>
      <c r="U175" s="42"/>
      <c r="V175" s="42"/>
      <c r="W175" s="189">
        <f t="shared" si="14"/>
        <v>0</v>
      </c>
      <c r="X175" s="183"/>
      <c r="Y175" s="80">
        <f t="shared" si="15"/>
      </c>
      <c r="Z175" s="81">
        <f t="shared" si="16"/>
      </c>
      <c r="AA175" s="83"/>
      <c r="AB175" s="96"/>
      <c r="AC175" s="82">
        <f t="shared" si="13"/>
      </c>
      <c r="AD175" s="84"/>
      <c r="AE175" s="99"/>
      <c r="AF175" s="172"/>
      <c r="AG175" s="173"/>
      <c r="AH175" s="173"/>
      <c r="AI175" s="173"/>
      <c r="AJ175" s="216"/>
      <c r="AK175" s="181"/>
      <c r="AL175" s="203"/>
    </row>
    <row r="176" spans="1:38" s="33" customFormat="1" ht="9" customHeight="1">
      <c r="A176" s="34" t="s">
        <v>249</v>
      </c>
      <c r="B176" s="35" t="s">
        <v>19</v>
      </c>
      <c r="C176" s="24">
        <f t="shared" si="17"/>
        <v>39983</v>
      </c>
      <c r="E176" s="163">
        <v>1</v>
      </c>
      <c r="F176" s="36">
        <v>9</v>
      </c>
      <c r="G176" s="37">
        <v>4.8</v>
      </c>
      <c r="H176" s="37"/>
      <c r="I176" s="37"/>
      <c r="J176" s="37"/>
      <c r="K176" s="37"/>
      <c r="L176" s="38"/>
      <c r="M176" s="170"/>
      <c r="N176" s="193"/>
      <c r="O176" s="39"/>
      <c r="P176" s="40"/>
      <c r="Q176" s="41"/>
      <c r="R176" s="42"/>
      <c r="S176" s="42"/>
      <c r="T176" s="42">
        <v>6</v>
      </c>
      <c r="U176" s="42"/>
      <c r="V176" s="42"/>
      <c r="W176" s="189">
        <f t="shared" si="14"/>
        <v>19.8</v>
      </c>
      <c r="X176" s="183">
        <v>0.05902777777777778</v>
      </c>
      <c r="Y176" s="80">
        <f t="shared" si="15"/>
        <v>13.976470588235294</v>
      </c>
      <c r="Z176" s="81">
        <f t="shared" si="16"/>
        <v>0.002981200897867565</v>
      </c>
      <c r="AA176" s="83"/>
      <c r="AB176" s="96"/>
      <c r="AC176" s="82">
        <f t="shared" si="13"/>
      </c>
      <c r="AD176" s="84"/>
      <c r="AE176" s="99"/>
      <c r="AF176" s="172"/>
      <c r="AG176" s="173"/>
      <c r="AH176" s="173"/>
      <c r="AI176" s="173"/>
      <c r="AJ176" s="216"/>
      <c r="AK176" s="181"/>
      <c r="AL176" s="203"/>
    </row>
    <row r="177" spans="1:38" s="33" customFormat="1" ht="9" customHeight="1">
      <c r="A177" s="34" t="s">
        <v>250</v>
      </c>
      <c r="B177" s="35" t="s">
        <v>21</v>
      </c>
      <c r="C177" s="24">
        <f t="shared" si="17"/>
        <v>39984</v>
      </c>
      <c r="E177" s="163">
        <v>1</v>
      </c>
      <c r="F177" s="36"/>
      <c r="G177" s="37"/>
      <c r="H177" s="37"/>
      <c r="I177" s="37">
        <v>11</v>
      </c>
      <c r="J177" s="37"/>
      <c r="K177" s="37"/>
      <c r="L177" s="38"/>
      <c r="M177" s="170"/>
      <c r="N177" s="193"/>
      <c r="O177" s="39"/>
      <c r="P177" s="40"/>
      <c r="Q177" s="41"/>
      <c r="R177" s="42"/>
      <c r="S177" s="42"/>
      <c r="T177" s="42"/>
      <c r="U177" s="42"/>
      <c r="V177" s="42"/>
      <c r="W177" s="189">
        <f t="shared" si="14"/>
        <v>11</v>
      </c>
      <c r="X177" s="183">
        <v>0.03819444444444444</v>
      </c>
      <c r="Y177" s="80">
        <f t="shared" si="15"/>
        <v>12.000000000000002</v>
      </c>
      <c r="Z177" s="81">
        <f t="shared" si="16"/>
        <v>0.003472222222222222</v>
      </c>
      <c r="AA177" s="83"/>
      <c r="AB177" s="96"/>
      <c r="AC177" s="82">
        <f t="shared" si="13"/>
      </c>
      <c r="AD177" s="84"/>
      <c r="AE177" s="99"/>
      <c r="AF177" s="172"/>
      <c r="AG177" s="173"/>
      <c r="AH177" s="173"/>
      <c r="AI177" s="173"/>
      <c r="AJ177" s="216"/>
      <c r="AK177" s="181"/>
      <c r="AL177" s="203"/>
    </row>
    <row r="178" spans="1:39" s="33" customFormat="1" ht="9" customHeight="1">
      <c r="A178" s="34" t="s">
        <v>251</v>
      </c>
      <c r="B178" s="35" t="s">
        <v>23</v>
      </c>
      <c r="C178" s="24">
        <f t="shared" si="17"/>
        <v>39985</v>
      </c>
      <c r="D178" s="43"/>
      <c r="E178" s="164">
        <v>1</v>
      </c>
      <c r="F178" s="44"/>
      <c r="G178" s="45"/>
      <c r="H178" s="45"/>
      <c r="I178" s="45"/>
      <c r="J178" s="45"/>
      <c r="K178" s="45"/>
      <c r="L178" s="46"/>
      <c r="M178" s="171"/>
      <c r="N178" s="194"/>
      <c r="O178" s="47"/>
      <c r="P178" s="48"/>
      <c r="Q178" s="49"/>
      <c r="R178" s="50"/>
      <c r="S178" s="50"/>
      <c r="T178" s="50"/>
      <c r="U178" s="50"/>
      <c r="V178" s="50"/>
      <c r="W178" s="189">
        <f t="shared" si="14"/>
        <v>0</v>
      </c>
      <c r="X178" s="184"/>
      <c r="Y178" s="80">
        <f t="shared" si="15"/>
      </c>
      <c r="Z178" s="81">
        <f t="shared" si="16"/>
      </c>
      <c r="AA178" s="85">
        <v>121</v>
      </c>
      <c r="AB178" s="97">
        <v>0.16666666666666666</v>
      </c>
      <c r="AC178" s="82">
        <f t="shared" si="13"/>
        <v>30.25</v>
      </c>
      <c r="AD178" s="86"/>
      <c r="AE178" s="100"/>
      <c r="AF178" s="174"/>
      <c r="AG178" s="175"/>
      <c r="AH178" s="175"/>
      <c r="AI178" s="175"/>
      <c r="AJ178" s="217"/>
      <c r="AK178" s="182"/>
      <c r="AL178" s="204"/>
      <c r="AM178" s="43"/>
    </row>
    <row r="179" spans="1:39" s="33" customFormat="1" ht="9" customHeight="1">
      <c r="A179" s="34" t="s">
        <v>252</v>
      </c>
      <c r="B179" s="35" t="s">
        <v>10</v>
      </c>
      <c r="C179" s="24">
        <f t="shared" si="17"/>
        <v>39986</v>
      </c>
      <c r="D179" s="25" t="s">
        <v>120</v>
      </c>
      <c r="E179" s="163">
        <v>2</v>
      </c>
      <c r="F179" s="36"/>
      <c r="G179" s="37"/>
      <c r="H179" s="37"/>
      <c r="I179" s="37"/>
      <c r="J179" s="37"/>
      <c r="K179" s="37"/>
      <c r="L179" s="38"/>
      <c r="M179" s="170"/>
      <c r="N179" s="193"/>
      <c r="O179" s="39"/>
      <c r="P179" s="40"/>
      <c r="Q179" s="41"/>
      <c r="R179" s="42"/>
      <c r="S179" s="42"/>
      <c r="T179" s="42"/>
      <c r="U179" s="42"/>
      <c r="V179" s="42"/>
      <c r="W179" s="189">
        <f t="shared" si="14"/>
        <v>0</v>
      </c>
      <c r="X179" s="183"/>
      <c r="Y179" s="80">
        <f t="shared" si="15"/>
      </c>
      <c r="Z179" s="81">
        <f t="shared" si="16"/>
      </c>
      <c r="AA179" s="83">
        <v>70</v>
      </c>
      <c r="AB179" s="96">
        <v>0.09722222222222222</v>
      </c>
      <c r="AC179" s="82">
        <f t="shared" si="13"/>
        <v>30</v>
      </c>
      <c r="AD179" s="84">
        <v>2.2</v>
      </c>
      <c r="AE179" s="99">
        <v>0.041666666666666664</v>
      </c>
      <c r="AF179" s="172"/>
      <c r="AG179" s="173"/>
      <c r="AH179" s="173"/>
      <c r="AI179" s="173"/>
      <c r="AJ179" s="216"/>
      <c r="AK179" s="181"/>
      <c r="AL179" s="203"/>
      <c r="AM179" s="25" t="s">
        <v>120</v>
      </c>
    </row>
    <row r="180" spans="1:38" s="33" customFormat="1" ht="9" customHeight="1">
      <c r="A180" s="34" t="s">
        <v>253</v>
      </c>
      <c r="B180" s="35" t="s">
        <v>13</v>
      </c>
      <c r="C180" s="24">
        <f t="shared" si="17"/>
        <v>39987</v>
      </c>
      <c r="E180" s="163">
        <v>2</v>
      </c>
      <c r="F180" s="36">
        <v>11</v>
      </c>
      <c r="G180" s="37">
        <v>4</v>
      </c>
      <c r="H180" s="37"/>
      <c r="I180" s="37"/>
      <c r="J180" s="37"/>
      <c r="K180" s="37"/>
      <c r="L180" s="38"/>
      <c r="M180" s="170"/>
      <c r="N180" s="193"/>
      <c r="O180" s="39"/>
      <c r="P180" s="40">
        <v>4.6</v>
      </c>
      <c r="Q180" s="41"/>
      <c r="R180" s="42"/>
      <c r="S180" s="42"/>
      <c r="T180" s="42"/>
      <c r="U180" s="42"/>
      <c r="V180" s="42"/>
      <c r="W180" s="189">
        <f t="shared" si="14"/>
        <v>19.6</v>
      </c>
      <c r="X180" s="183">
        <v>0.06597222222222222</v>
      </c>
      <c r="Y180" s="80">
        <f t="shared" si="15"/>
        <v>12.378947368421054</v>
      </c>
      <c r="Z180" s="81">
        <f t="shared" si="16"/>
        <v>0.003365929705215419</v>
      </c>
      <c r="AA180" s="83"/>
      <c r="AB180" s="96"/>
      <c r="AC180" s="82">
        <f t="shared" si="13"/>
      </c>
      <c r="AD180" s="84">
        <v>2.5</v>
      </c>
      <c r="AE180" s="99">
        <v>0.041666666666666664</v>
      </c>
      <c r="AF180" s="172"/>
      <c r="AG180" s="173"/>
      <c r="AH180" s="173"/>
      <c r="AI180" s="173"/>
      <c r="AJ180" s="216"/>
      <c r="AK180" s="181"/>
      <c r="AL180" s="203"/>
    </row>
    <row r="181" spans="1:38" s="33" customFormat="1" ht="9" customHeight="1">
      <c r="A181" s="34" t="s">
        <v>254</v>
      </c>
      <c r="B181" s="35" t="s">
        <v>15</v>
      </c>
      <c r="C181" s="24">
        <f t="shared" si="17"/>
        <v>39988</v>
      </c>
      <c r="E181" s="163">
        <v>1</v>
      </c>
      <c r="F181" s="36"/>
      <c r="G181" s="37"/>
      <c r="H181" s="37"/>
      <c r="I181" s="37"/>
      <c r="J181" s="37"/>
      <c r="K181" s="37"/>
      <c r="L181" s="38"/>
      <c r="M181" s="170"/>
      <c r="N181" s="193"/>
      <c r="O181" s="39"/>
      <c r="P181" s="40"/>
      <c r="Q181" s="41"/>
      <c r="R181" s="42"/>
      <c r="S181" s="42"/>
      <c r="T181" s="42"/>
      <c r="U181" s="42"/>
      <c r="V181" s="42"/>
      <c r="W181" s="189">
        <f t="shared" si="14"/>
        <v>0</v>
      </c>
      <c r="X181" s="183"/>
      <c r="Y181" s="80">
        <f t="shared" si="15"/>
      </c>
      <c r="Z181" s="81">
        <f t="shared" si="16"/>
      </c>
      <c r="AA181" s="83"/>
      <c r="AB181" s="96"/>
      <c r="AC181" s="82">
        <f t="shared" si="13"/>
      </c>
      <c r="AD181" s="84">
        <v>3</v>
      </c>
      <c r="AE181" s="99">
        <v>0.041666666666666664</v>
      </c>
      <c r="AF181" s="172"/>
      <c r="AG181" s="173"/>
      <c r="AH181" s="173"/>
      <c r="AI181" s="173"/>
      <c r="AJ181" s="216"/>
      <c r="AK181" s="181"/>
      <c r="AL181" s="203"/>
    </row>
    <row r="182" spans="1:38" s="33" customFormat="1" ht="9" customHeight="1">
      <c r="A182" s="34" t="s">
        <v>255</v>
      </c>
      <c r="B182" s="35" t="s">
        <v>17</v>
      </c>
      <c r="C182" s="24">
        <f t="shared" si="17"/>
        <v>39989</v>
      </c>
      <c r="E182" s="163">
        <v>1</v>
      </c>
      <c r="F182" s="36"/>
      <c r="G182" s="37"/>
      <c r="H182" s="37"/>
      <c r="I182" s="37"/>
      <c r="J182" s="37"/>
      <c r="K182" s="37"/>
      <c r="L182" s="38"/>
      <c r="M182" s="170"/>
      <c r="N182" s="193"/>
      <c r="O182" s="39"/>
      <c r="P182" s="40"/>
      <c r="Q182" s="41"/>
      <c r="R182" s="42"/>
      <c r="S182" s="42"/>
      <c r="T182" s="42"/>
      <c r="U182" s="42"/>
      <c r="V182" s="42"/>
      <c r="W182" s="189">
        <f t="shared" si="14"/>
        <v>0</v>
      </c>
      <c r="X182" s="183"/>
      <c r="Y182" s="80">
        <f t="shared" si="15"/>
      </c>
      <c r="Z182" s="81">
        <f t="shared" si="16"/>
      </c>
      <c r="AA182" s="83"/>
      <c r="AB182" s="96"/>
      <c r="AC182" s="82">
        <f t="shared" si="13"/>
      </c>
      <c r="AD182" s="84">
        <v>1.9</v>
      </c>
      <c r="AE182" s="99">
        <v>0.020833333333333332</v>
      </c>
      <c r="AF182" s="172"/>
      <c r="AG182" s="173"/>
      <c r="AH182" s="173"/>
      <c r="AI182" s="173"/>
      <c r="AJ182" s="216"/>
      <c r="AK182" s="181"/>
      <c r="AL182" s="203"/>
    </row>
    <row r="183" spans="1:38" s="33" customFormat="1" ht="9" customHeight="1">
      <c r="A183" s="34" t="s">
        <v>256</v>
      </c>
      <c r="B183" s="35" t="s">
        <v>19</v>
      </c>
      <c r="C183" s="24">
        <f t="shared" si="17"/>
        <v>39990</v>
      </c>
      <c r="E183" s="163"/>
      <c r="F183" s="36"/>
      <c r="G183" s="37"/>
      <c r="H183" s="37"/>
      <c r="I183" s="37"/>
      <c r="J183" s="37"/>
      <c r="K183" s="37"/>
      <c r="L183" s="38"/>
      <c r="M183" s="170"/>
      <c r="N183" s="193"/>
      <c r="O183" s="39"/>
      <c r="P183" s="40"/>
      <c r="Q183" s="41"/>
      <c r="R183" s="42"/>
      <c r="S183" s="42"/>
      <c r="T183" s="42"/>
      <c r="U183" s="42"/>
      <c r="V183" s="42"/>
      <c r="W183" s="189">
        <f t="shared" si="14"/>
        <v>0</v>
      </c>
      <c r="X183" s="183"/>
      <c r="Y183" s="80">
        <f t="shared" si="15"/>
      </c>
      <c r="Z183" s="81">
        <f t="shared" si="16"/>
      </c>
      <c r="AA183" s="83"/>
      <c r="AB183" s="96"/>
      <c r="AC183" s="82">
        <f t="shared" si="13"/>
      </c>
      <c r="AD183" s="84"/>
      <c r="AE183" s="99"/>
      <c r="AF183" s="172"/>
      <c r="AG183" s="173"/>
      <c r="AH183" s="173"/>
      <c r="AI183" s="173"/>
      <c r="AJ183" s="216"/>
      <c r="AK183" s="181"/>
      <c r="AL183" s="203"/>
    </row>
    <row r="184" spans="1:38" s="33" customFormat="1" ht="9" customHeight="1">
      <c r="A184" s="34" t="s">
        <v>257</v>
      </c>
      <c r="B184" s="35" t="s">
        <v>21</v>
      </c>
      <c r="C184" s="24">
        <f t="shared" si="17"/>
        <v>39991</v>
      </c>
      <c r="E184" s="163"/>
      <c r="F184" s="36"/>
      <c r="G184" s="37"/>
      <c r="H184" s="37"/>
      <c r="I184" s="37"/>
      <c r="J184" s="37"/>
      <c r="K184" s="37"/>
      <c r="L184" s="38"/>
      <c r="M184" s="170"/>
      <c r="N184" s="193"/>
      <c r="O184" s="39"/>
      <c r="P184" s="40"/>
      <c r="Q184" s="41"/>
      <c r="R184" s="42"/>
      <c r="S184" s="42"/>
      <c r="T184" s="42"/>
      <c r="U184" s="42"/>
      <c r="V184" s="42"/>
      <c r="W184" s="189">
        <f t="shared" si="14"/>
        <v>0</v>
      </c>
      <c r="X184" s="183"/>
      <c r="Y184" s="80">
        <f t="shared" si="15"/>
      </c>
      <c r="Z184" s="81">
        <f t="shared" si="16"/>
      </c>
      <c r="AA184" s="83"/>
      <c r="AB184" s="96"/>
      <c r="AC184" s="82">
        <f t="shared" si="13"/>
      </c>
      <c r="AD184" s="84"/>
      <c r="AE184" s="99"/>
      <c r="AF184" s="172"/>
      <c r="AG184" s="173"/>
      <c r="AH184" s="173"/>
      <c r="AI184" s="173"/>
      <c r="AJ184" s="216"/>
      <c r="AK184" s="181"/>
      <c r="AL184" s="203"/>
    </row>
    <row r="185" spans="1:39" s="33" customFormat="1" ht="9" customHeight="1">
      <c r="A185" s="34" t="s">
        <v>258</v>
      </c>
      <c r="B185" s="35" t="s">
        <v>23</v>
      </c>
      <c r="C185" s="24">
        <f t="shared" si="17"/>
        <v>39992</v>
      </c>
      <c r="D185" s="43"/>
      <c r="E185" s="164"/>
      <c r="F185" s="44"/>
      <c r="G185" s="45"/>
      <c r="H185" s="45"/>
      <c r="I185" s="45"/>
      <c r="J185" s="45"/>
      <c r="K185" s="45"/>
      <c r="L185" s="46"/>
      <c r="M185" s="171"/>
      <c r="N185" s="194"/>
      <c r="O185" s="47"/>
      <c r="P185" s="48"/>
      <c r="Q185" s="49"/>
      <c r="R185" s="50"/>
      <c r="S185" s="50"/>
      <c r="T185" s="50"/>
      <c r="U185" s="50"/>
      <c r="V185" s="50"/>
      <c r="W185" s="189">
        <f t="shared" si="14"/>
        <v>0</v>
      </c>
      <c r="X185" s="184"/>
      <c r="Y185" s="80">
        <f t="shared" si="15"/>
      </c>
      <c r="Z185" s="81">
        <f t="shared" si="16"/>
      </c>
      <c r="AA185" s="85"/>
      <c r="AB185" s="97"/>
      <c r="AC185" s="82">
        <f t="shared" si="13"/>
      </c>
      <c r="AD185" s="86"/>
      <c r="AE185" s="100"/>
      <c r="AF185" s="174"/>
      <c r="AG185" s="175"/>
      <c r="AH185" s="175"/>
      <c r="AI185" s="175"/>
      <c r="AJ185" s="217"/>
      <c r="AK185" s="182"/>
      <c r="AL185" s="204"/>
      <c r="AM185" s="43"/>
    </row>
    <row r="186" spans="1:39" s="33" customFormat="1" ht="9" customHeight="1">
      <c r="A186" s="34" t="s">
        <v>259</v>
      </c>
      <c r="B186" s="35" t="s">
        <v>10</v>
      </c>
      <c r="C186" s="24">
        <f t="shared" si="17"/>
        <v>39993</v>
      </c>
      <c r="D186" s="25" t="s">
        <v>121</v>
      </c>
      <c r="E186" s="163">
        <v>2</v>
      </c>
      <c r="F186" s="36"/>
      <c r="G186" s="37"/>
      <c r="H186" s="37"/>
      <c r="I186" s="37"/>
      <c r="J186" s="37"/>
      <c r="K186" s="37"/>
      <c r="L186" s="38"/>
      <c r="M186" s="170"/>
      <c r="N186" s="193"/>
      <c r="O186" s="39"/>
      <c r="P186" s="40"/>
      <c r="Q186" s="41"/>
      <c r="R186" s="42"/>
      <c r="S186" s="42"/>
      <c r="T186" s="42"/>
      <c r="U186" s="42"/>
      <c r="V186" s="42"/>
      <c r="W186" s="189">
        <f t="shared" si="14"/>
        <v>0</v>
      </c>
      <c r="X186" s="183"/>
      <c r="Y186" s="80">
        <f t="shared" si="15"/>
      </c>
      <c r="Z186" s="81">
        <f t="shared" si="16"/>
      </c>
      <c r="AA186" s="83">
        <v>45</v>
      </c>
      <c r="AB186" s="96">
        <v>0.0763888888888889</v>
      </c>
      <c r="AC186" s="82">
        <f t="shared" si="13"/>
        <v>24.545454545454543</v>
      </c>
      <c r="AD186" s="84">
        <v>3</v>
      </c>
      <c r="AE186" s="99">
        <v>0.041666666666666664</v>
      </c>
      <c r="AF186" s="172"/>
      <c r="AG186" s="173"/>
      <c r="AH186" s="173"/>
      <c r="AI186" s="173"/>
      <c r="AJ186" s="216"/>
      <c r="AK186" s="181"/>
      <c r="AL186" s="203"/>
      <c r="AM186" s="25" t="s">
        <v>121</v>
      </c>
    </row>
    <row r="187" spans="1:38" s="33" customFormat="1" ht="9" customHeight="1">
      <c r="A187" s="34" t="s">
        <v>260</v>
      </c>
      <c r="B187" s="35" t="s">
        <v>13</v>
      </c>
      <c r="C187" s="24">
        <f t="shared" si="17"/>
        <v>39994</v>
      </c>
      <c r="E187" s="163">
        <v>2</v>
      </c>
      <c r="F187" s="36">
        <v>11</v>
      </c>
      <c r="G187" s="37">
        <v>2</v>
      </c>
      <c r="H187" s="37"/>
      <c r="I187" s="37"/>
      <c r="J187" s="37"/>
      <c r="K187" s="37"/>
      <c r="L187" s="38"/>
      <c r="M187" s="170"/>
      <c r="N187" s="193"/>
      <c r="O187" s="39"/>
      <c r="P187" s="40">
        <v>2.4</v>
      </c>
      <c r="Q187" s="41"/>
      <c r="R187" s="42"/>
      <c r="S187" s="42"/>
      <c r="T187" s="42">
        <v>3.4</v>
      </c>
      <c r="U187" s="42"/>
      <c r="V187" s="42"/>
      <c r="W187" s="189">
        <f t="shared" si="14"/>
        <v>18.8</v>
      </c>
      <c r="X187" s="183">
        <v>0.05555555555555555</v>
      </c>
      <c r="Y187" s="80">
        <f t="shared" si="15"/>
        <v>14.100000000000001</v>
      </c>
      <c r="Z187" s="81">
        <f t="shared" si="16"/>
        <v>0.002955082742316785</v>
      </c>
      <c r="AA187" s="83"/>
      <c r="AB187" s="96"/>
      <c r="AC187" s="82">
        <f t="shared" si="13"/>
      </c>
      <c r="AD187" s="84">
        <v>1.5</v>
      </c>
      <c r="AE187" s="99">
        <v>0.041666666666666664</v>
      </c>
      <c r="AF187" s="172"/>
      <c r="AG187" s="173"/>
      <c r="AH187" s="173"/>
      <c r="AI187" s="173"/>
      <c r="AJ187" s="216"/>
      <c r="AK187" s="181"/>
      <c r="AL187" s="203"/>
    </row>
    <row r="188" spans="1:38" s="33" customFormat="1" ht="9" customHeight="1">
      <c r="A188" s="34" t="s">
        <v>261</v>
      </c>
      <c r="B188" s="35" t="s">
        <v>15</v>
      </c>
      <c r="C188" s="24">
        <f t="shared" si="17"/>
        <v>39995</v>
      </c>
      <c r="E188" s="163">
        <v>2</v>
      </c>
      <c r="F188" s="36"/>
      <c r="G188" s="37"/>
      <c r="H188" s="37"/>
      <c r="I188" s="37"/>
      <c r="J188" s="37"/>
      <c r="K188" s="37"/>
      <c r="L188" s="38"/>
      <c r="M188" s="170"/>
      <c r="N188" s="193"/>
      <c r="O188" s="39"/>
      <c r="P188" s="40"/>
      <c r="Q188" s="41"/>
      <c r="R188" s="42"/>
      <c r="S188" s="42"/>
      <c r="T188" s="42"/>
      <c r="U188" s="42"/>
      <c r="V188" s="42"/>
      <c r="W188" s="189">
        <f t="shared" si="14"/>
        <v>0</v>
      </c>
      <c r="X188" s="183"/>
      <c r="Y188" s="80">
        <f t="shared" si="15"/>
      </c>
      <c r="Z188" s="81">
        <f t="shared" si="16"/>
      </c>
      <c r="AA188" s="83">
        <v>46</v>
      </c>
      <c r="AB188" s="96">
        <v>0.0625</v>
      </c>
      <c r="AC188" s="82">
        <f t="shared" si="13"/>
        <v>30.666666666666668</v>
      </c>
      <c r="AD188" s="84">
        <v>3</v>
      </c>
      <c r="AE188" s="99">
        <v>0.03125</v>
      </c>
      <c r="AF188" s="172"/>
      <c r="AG188" s="173"/>
      <c r="AH188" s="173"/>
      <c r="AI188" s="173"/>
      <c r="AJ188" s="216"/>
      <c r="AK188" s="181"/>
      <c r="AL188" s="203"/>
    </row>
    <row r="189" spans="1:38" s="33" customFormat="1" ht="9" customHeight="1">
      <c r="A189" s="34" t="s">
        <v>262</v>
      </c>
      <c r="B189" s="35" t="s">
        <v>17</v>
      </c>
      <c r="C189" s="24">
        <f t="shared" si="17"/>
        <v>39996</v>
      </c>
      <c r="E189" s="163">
        <v>2</v>
      </c>
      <c r="F189" s="36"/>
      <c r="G189" s="37"/>
      <c r="H189" s="37"/>
      <c r="I189" s="37"/>
      <c r="J189" s="37">
        <v>16</v>
      </c>
      <c r="K189" s="37"/>
      <c r="L189" s="38"/>
      <c r="M189" s="170"/>
      <c r="N189" s="193"/>
      <c r="O189" s="39"/>
      <c r="P189" s="40"/>
      <c r="Q189" s="41"/>
      <c r="R189" s="42"/>
      <c r="S189" s="42"/>
      <c r="T189" s="42"/>
      <c r="U189" s="42"/>
      <c r="V189" s="42"/>
      <c r="W189" s="189">
        <f t="shared" si="14"/>
        <v>16</v>
      </c>
      <c r="X189" s="183">
        <v>0.052083333333333336</v>
      </c>
      <c r="Y189" s="80">
        <f t="shared" si="15"/>
        <v>12.799999999999999</v>
      </c>
      <c r="Z189" s="81">
        <f t="shared" si="16"/>
        <v>0.0032552083333333335</v>
      </c>
      <c r="AA189" s="83"/>
      <c r="AB189" s="96"/>
      <c r="AC189" s="82">
        <f t="shared" si="13"/>
      </c>
      <c r="AD189" s="84">
        <v>2.3</v>
      </c>
      <c r="AE189" s="99">
        <v>0.041666666666666664</v>
      </c>
      <c r="AF189" s="172"/>
      <c r="AG189" s="173"/>
      <c r="AH189" s="173"/>
      <c r="AI189" s="173"/>
      <c r="AJ189" s="216"/>
      <c r="AK189" s="181"/>
      <c r="AL189" s="203"/>
    </row>
    <row r="190" spans="1:38" s="33" customFormat="1" ht="9" customHeight="1">
      <c r="A190" s="34" t="s">
        <v>263</v>
      </c>
      <c r="B190" s="35" t="s">
        <v>19</v>
      </c>
      <c r="C190" s="24">
        <f t="shared" si="17"/>
        <v>39997</v>
      </c>
      <c r="E190" s="163">
        <v>1</v>
      </c>
      <c r="F190" s="36"/>
      <c r="G190" s="37"/>
      <c r="H190" s="37"/>
      <c r="I190" s="37"/>
      <c r="J190" s="37"/>
      <c r="K190" s="37"/>
      <c r="L190" s="38"/>
      <c r="M190" s="170"/>
      <c r="N190" s="193"/>
      <c r="O190" s="39"/>
      <c r="P190" s="40"/>
      <c r="Q190" s="41"/>
      <c r="R190" s="42"/>
      <c r="S190" s="42"/>
      <c r="T190" s="42"/>
      <c r="U190" s="42"/>
      <c r="V190" s="42"/>
      <c r="W190" s="189">
        <f t="shared" si="14"/>
        <v>0</v>
      </c>
      <c r="X190" s="183"/>
      <c r="Y190" s="80">
        <f t="shared" si="15"/>
      </c>
      <c r="Z190" s="81">
        <f t="shared" si="16"/>
      </c>
      <c r="AA190" s="83">
        <v>140</v>
      </c>
      <c r="AB190" s="96">
        <v>0.20138888888888887</v>
      </c>
      <c r="AC190" s="82">
        <f t="shared" si="13"/>
        <v>28.965517241379313</v>
      </c>
      <c r="AD190" s="84"/>
      <c r="AE190" s="99"/>
      <c r="AF190" s="172"/>
      <c r="AG190" s="173"/>
      <c r="AH190" s="173"/>
      <c r="AI190" s="173"/>
      <c r="AJ190" s="216"/>
      <c r="AK190" s="181"/>
      <c r="AL190" s="203"/>
    </row>
    <row r="191" spans="1:38" s="33" customFormat="1" ht="9" customHeight="1">
      <c r="A191" s="34" t="s">
        <v>264</v>
      </c>
      <c r="B191" s="35" t="s">
        <v>21</v>
      </c>
      <c r="C191" s="24">
        <f t="shared" si="17"/>
        <v>39998</v>
      </c>
      <c r="E191" s="163"/>
      <c r="F191" s="36"/>
      <c r="G191" s="37"/>
      <c r="H191" s="37"/>
      <c r="I191" s="37"/>
      <c r="J191" s="37"/>
      <c r="K191" s="37"/>
      <c r="L191" s="38"/>
      <c r="M191" s="170"/>
      <c r="N191" s="193"/>
      <c r="O191" s="39"/>
      <c r="P191" s="40"/>
      <c r="Q191" s="41"/>
      <c r="R191" s="42"/>
      <c r="S191" s="42"/>
      <c r="T191" s="42"/>
      <c r="U191" s="42"/>
      <c r="V191" s="42"/>
      <c r="W191" s="189">
        <f t="shared" si="14"/>
        <v>0</v>
      </c>
      <c r="X191" s="183"/>
      <c r="Y191" s="80">
        <f t="shared" si="15"/>
      </c>
      <c r="Z191" s="81">
        <f t="shared" si="16"/>
      </c>
      <c r="AA191" s="83"/>
      <c r="AB191" s="96"/>
      <c r="AC191" s="82">
        <f t="shared" si="13"/>
      </c>
      <c r="AD191" s="84"/>
      <c r="AE191" s="99"/>
      <c r="AF191" s="172"/>
      <c r="AG191" s="173"/>
      <c r="AH191" s="173"/>
      <c r="AI191" s="173"/>
      <c r="AJ191" s="216"/>
      <c r="AK191" s="181"/>
      <c r="AL191" s="203"/>
    </row>
    <row r="192" spans="1:39" s="33" customFormat="1" ht="9" customHeight="1">
      <c r="A192" s="34" t="s">
        <v>265</v>
      </c>
      <c r="B192" s="35" t="s">
        <v>23</v>
      </c>
      <c r="C192" s="24">
        <f t="shared" si="17"/>
        <v>39999</v>
      </c>
      <c r="D192" s="43"/>
      <c r="E192" s="164">
        <v>1</v>
      </c>
      <c r="F192" s="44"/>
      <c r="G192" s="45"/>
      <c r="H192" s="45"/>
      <c r="I192" s="45"/>
      <c r="J192" s="45"/>
      <c r="K192" s="45"/>
      <c r="L192" s="46"/>
      <c r="M192" s="171"/>
      <c r="N192" s="194"/>
      <c r="O192" s="47"/>
      <c r="P192" s="48"/>
      <c r="Q192" s="49"/>
      <c r="R192" s="50"/>
      <c r="S192" s="50"/>
      <c r="T192" s="50"/>
      <c r="U192" s="50"/>
      <c r="V192" s="50"/>
      <c r="W192" s="189">
        <f t="shared" si="14"/>
        <v>0</v>
      </c>
      <c r="X192" s="184"/>
      <c r="Y192" s="80">
        <f t="shared" si="15"/>
      </c>
      <c r="Z192" s="81">
        <f t="shared" si="16"/>
      </c>
      <c r="AA192" s="85">
        <v>86</v>
      </c>
      <c r="AB192" s="97">
        <v>0.12152777777777778</v>
      </c>
      <c r="AC192" s="82">
        <f t="shared" si="13"/>
        <v>29.485714285714284</v>
      </c>
      <c r="AD192" s="86"/>
      <c r="AE192" s="100"/>
      <c r="AF192" s="174"/>
      <c r="AG192" s="175"/>
      <c r="AH192" s="175"/>
      <c r="AI192" s="175"/>
      <c r="AJ192" s="217"/>
      <c r="AK192" s="182"/>
      <c r="AL192" s="204"/>
      <c r="AM192" s="43"/>
    </row>
    <row r="193" spans="1:39" s="33" customFormat="1" ht="9" customHeight="1">
      <c r="A193" s="34" t="s">
        <v>266</v>
      </c>
      <c r="B193" s="35" t="s">
        <v>10</v>
      </c>
      <c r="C193" s="24">
        <f t="shared" si="17"/>
        <v>40000</v>
      </c>
      <c r="D193" s="25" t="s">
        <v>122</v>
      </c>
      <c r="E193" s="163">
        <v>2</v>
      </c>
      <c r="F193" s="36"/>
      <c r="G193" s="37"/>
      <c r="H193" s="37"/>
      <c r="I193" s="37"/>
      <c r="J193" s="37"/>
      <c r="K193" s="37"/>
      <c r="L193" s="38"/>
      <c r="M193" s="170"/>
      <c r="N193" s="193"/>
      <c r="O193" s="39"/>
      <c r="P193" s="40"/>
      <c r="Q193" s="41"/>
      <c r="R193" s="42"/>
      <c r="S193" s="42"/>
      <c r="T193" s="42"/>
      <c r="U193" s="42"/>
      <c r="V193" s="42"/>
      <c r="W193" s="189">
        <f t="shared" si="14"/>
        <v>0</v>
      </c>
      <c r="X193" s="183"/>
      <c r="Y193" s="80">
        <f t="shared" si="15"/>
      </c>
      <c r="Z193" s="81">
        <f t="shared" si="16"/>
      </c>
      <c r="AA193" s="83">
        <v>63</v>
      </c>
      <c r="AB193" s="96">
        <v>0.08333333333333333</v>
      </c>
      <c r="AC193" s="82">
        <f t="shared" si="13"/>
        <v>31.5</v>
      </c>
      <c r="AD193" s="84">
        <v>3</v>
      </c>
      <c r="AE193" s="99">
        <v>0.041666666666666664</v>
      </c>
      <c r="AF193" s="172"/>
      <c r="AG193" s="173"/>
      <c r="AH193" s="173"/>
      <c r="AI193" s="173"/>
      <c r="AJ193" s="216"/>
      <c r="AK193" s="181"/>
      <c r="AL193" s="203"/>
      <c r="AM193" s="25" t="s">
        <v>122</v>
      </c>
    </row>
    <row r="194" spans="1:38" s="33" customFormat="1" ht="9" customHeight="1">
      <c r="A194" s="34" t="s">
        <v>267</v>
      </c>
      <c r="B194" s="35" t="s">
        <v>13</v>
      </c>
      <c r="C194" s="24">
        <f t="shared" si="17"/>
        <v>40001</v>
      </c>
      <c r="E194" s="163">
        <v>1</v>
      </c>
      <c r="F194" s="36">
        <v>11</v>
      </c>
      <c r="G194" s="37">
        <v>2</v>
      </c>
      <c r="H194" s="37"/>
      <c r="I194" s="37"/>
      <c r="J194" s="37"/>
      <c r="K194" s="37"/>
      <c r="L194" s="38"/>
      <c r="M194" s="170"/>
      <c r="N194" s="193"/>
      <c r="O194" s="39"/>
      <c r="P194" s="40">
        <v>2.4</v>
      </c>
      <c r="Q194" s="41"/>
      <c r="R194" s="42"/>
      <c r="S194" s="42"/>
      <c r="T194" s="42">
        <v>3.4</v>
      </c>
      <c r="U194" s="42"/>
      <c r="V194" s="42"/>
      <c r="W194" s="189">
        <f>SUM(F194:V194)</f>
        <v>18.8</v>
      </c>
      <c r="X194" s="183">
        <v>0.05555555555555555</v>
      </c>
      <c r="Y194" s="80">
        <f t="shared" si="15"/>
        <v>14.100000000000001</v>
      </c>
      <c r="Z194" s="81">
        <f t="shared" si="16"/>
        <v>0.002955082742316785</v>
      </c>
      <c r="AA194" s="83"/>
      <c r="AB194" s="96"/>
      <c r="AC194" s="82">
        <f t="shared" si="13"/>
      </c>
      <c r="AD194" s="84"/>
      <c r="AE194" s="99"/>
      <c r="AF194" s="172"/>
      <c r="AG194" s="173"/>
      <c r="AH194" s="173"/>
      <c r="AI194" s="173"/>
      <c r="AJ194" s="216"/>
      <c r="AK194" s="181"/>
      <c r="AL194" s="203"/>
    </row>
    <row r="195" spans="1:38" s="33" customFormat="1" ht="9" customHeight="1">
      <c r="A195" s="34" t="s">
        <v>268</v>
      </c>
      <c r="B195" s="35" t="s">
        <v>15</v>
      </c>
      <c r="C195" s="24">
        <f t="shared" si="17"/>
        <v>40002</v>
      </c>
      <c r="E195" s="163">
        <v>1</v>
      </c>
      <c r="F195" s="36"/>
      <c r="G195" s="37"/>
      <c r="H195" s="37"/>
      <c r="I195" s="37"/>
      <c r="J195" s="37"/>
      <c r="K195" s="37"/>
      <c r="L195" s="38"/>
      <c r="M195" s="170"/>
      <c r="N195" s="193"/>
      <c r="O195" s="39"/>
      <c r="P195" s="40"/>
      <c r="Q195" s="41"/>
      <c r="R195" s="42"/>
      <c r="S195" s="42"/>
      <c r="T195" s="42"/>
      <c r="U195" s="42"/>
      <c r="V195" s="42"/>
      <c r="W195" s="189">
        <f t="shared" si="14"/>
        <v>0</v>
      </c>
      <c r="X195" s="183"/>
      <c r="Y195" s="80">
        <f t="shared" si="15"/>
      </c>
      <c r="Z195" s="81">
        <f t="shared" si="16"/>
      </c>
      <c r="AA195" s="83">
        <v>42</v>
      </c>
      <c r="AB195" s="96">
        <v>0.0625</v>
      </c>
      <c r="AC195" s="82">
        <f t="shared" si="13"/>
        <v>28</v>
      </c>
      <c r="AD195" s="84"/>
      <c r="AE195" s="99"/>
      <c r="AF195" s="172"/>
      <c r="AG195" s="173"/>
      <c r="AH195" s="173"/>
      <c r="AI195" s="173"/>
      <c r="AJ195" s="216"/>
      <c r="AK195" s="181"/>
      <c r="AL195" s="203"/>
    </row>
    <row r="196" spans="1:38" s="33" customFormat="1" ht="9" customHeight="1">
      <c r="A196" s="34" t="s">
        <v>269</v>
      </c>
      <c r="B196" s="35" t="s">
        <v>17</v>
      </c>
      <c r="C196" s="24">
        <f t="shared" si="17"/>
        <v>40003</v>
      </c>
      <c r="E196" s="163">
        <v>2</v>
      </c>
      <c r="F196" s="36"/>
      <c r="G196" s="37"/>
      <c r="H196" s="37"/>
      <c r="I196" s="37">
        <v>13</v>
      </c>
      <c r="J196" s="37"/>
      <c r="K196" s="37"/>
      <c r="L196" s="38"/>
      <c r="M196" s="170"/>
      <c r="N196" s="193"/>
      <c r="O196" s="39"/>
      <c r="P196" s="40"/>
      <c r="Q196" s="41"/>
      <c r="R196" s="42"/>
      <c r="S196" s="42"/>
      <c r="T196" s="42"/>
      <c r="U196" s="42"/>
      <c r="V196" s="42"/>
      <c r="W196" s="189">
        <f t="shared" si="14"/>
        <v>13</v>
      </c>
      <c r="X196" s="183">
        <v>0.041666666666666664</v>
      </c>
      <c r="Y196" s="80">
        <f t="shared" si="15"/>
        <v>13</v>
      </c>
      <c r="Z196" s="81">
        <f t="shared" si="16"/>
        <v>0.003205128205128205</v>
      </c>
      <c r="AA196" s="83"/>
      <c r="AB196" s="96"/>
      <c r="AC196" s="82">
        <f aca="true" t="shared" si="18" ref="AC196:AC259">IF(AB196&lt;&gt;"",(AA196/AB196)/24,"")</f>
      </c>
      <c r="AD196" s="84">
        <v>1</v>
      </c>
      <c r="AE196" s="99">
        <v>0.013888888888888888</v>
      </c>
      <c r="AF196" s="172"/>
      <c r="AG196" s="173"/>
      <c r="AH196" s="173"/>
      <c r="AI196" s="173"/>
      <c r="AJ196" s="216"/>
      <c r="AK196" s="181"/>
      <c r="AL196" s="203"/>
    </row>
    <row r="197" spans="1:38" s="33" customFormat="1" ht="9" customHeight="1">
      <c r="A197" s="34" t="s">
        <v>270</v>
      </c>
      <c r="B197" s="35" t="s">
        <v>19</v>
      </c>
      <c r="C197" s="24">
        <f t="shared" si="17"/>
        <v>40004</v>
      </c>
      <c r="E197" s="163">
        <v>2</v>
      </c>
      <c r="F197" s="36"/>
      <c r="G197" s="37"/>
      <c r="H197" s="37"/>
      <c r="I197" s="37"/>
      <c r="J197" s="37"/>
      <c r="K197" s="37"/>
      <c r="L197" s="38"/>
      <c r="M197" s="170"/>
      <c r="N197" s="193"/>
      <c r="O197" s="39"/>
      <c r="P197" s="40"/>
      <c r="Q197" s="41"/>
      <c r="R197" s="42"/>
      <c r="S197" s="42"/>
      <c r="T197" s="42"/>
      <c r="U197" s="42"/>
      <c r="V197" s="42"/>
      <c r="W197" s="189">
        <f aca="true" t="shared" si="19" ref="W197:W260">SUM(F197:V197)</f>
        <v>0</v>
      </c>
      <c r="X197" s="183"/>
      <c r="Y197" s="80">
        <f aca="true" t="shared" si="20" ref="Y197:Y260">IF(X197&lt;&gt;"",(W197/X197)/24,"")</f>
      </c>
      <c r="Z197" s="81">
        <f aca="true" t="shared" si="21" ref="Z197:Z260">IF(X197&lt;&gt;"",X197/W197,"")</f>
      </c>
      <c r="AA197" s="83">
        <v>30</v>
      </c>
      <c r="AB197" s="96">
        <v>0.041666666666666664</v>
      </c>
      <c r="AC197" s="82">
        <f t="shared" si="18"/>
        <v>30</v>
      </c>
      <c r="AD197" s="84">
        <v>2.5</v>
      </c>
      <c r="AE197" s="99">
        <v>0.041666666666666664</v>
      </c>
      <c r="AF197" s="172"/>
      <c r="AG197" s="173"/>
      <c r="AH197" s="173"/>
      <c r="AI197" s="173"/>
      <c r="AJ197" s="216"/>
      <c r="AK197" s="181"/>
      <c r="AL197" s="203"/>
    </row>
    <row r="198" spans="1:38" s="33" customFormat="1" ht="9" customHeight="1">
      <c r="A198" s="34" t="s">
        <v>271</v>
      </c>
      <c r="B198" s="35" t="s">
        <v>21</v>
      </c>
      <c r="C198" s="24">
        <f aca="true" t="shared" si="22" ref="C198:C261">C197+1</f>
        <v>40005</v>
      </c>
      <c r="E198" s="163"/>
      <c r="F198" s="36"/>
      <c r="G198" s="37"/>
      <c r="H198" s="37"/>
      <c r="I198" s="37"/>
      <c r="J198" s="37"/>
      <c r="K198" s="37"/>
      <c r="L198" s="38"/>
      <c r="M198" s="170"/>
      <c r="N198" s="193"/>
      <c r="O198" s="39"/>
      <c r="P198" s="40"/>
      <c r="Q198" s="41"/>
      <c r="R198" s="42"/>
      <c r="S198" s="42"/>
      <c r="T198" s="42"/>
      <c r="U198" s="42"/>
      <c r="V198" s="42"/>
      <c r="W198" s="189">
        <f t="shared" si="19"/>
        <v>0</v>
      </c>
      <c r="X198" s="183"/>
      <c r="Y198" s="80">
        <f t="shared" si="20"/>
      </c>
      <c r="Z198" s="81">
        <f t="shared" si="21"/>
      </c>
      <c r="AA198" s="83"/>
      <c r="AB198" s="96"/>
      <c r="AC198" s="82">
        <f t="shared" si="18"/>
      </c>
      <c r="AD198" s="84"/>
      <c r="AE198" s="99"/>
      <c r="AF198" s="172"/>
      <c r="AG198" s="173"/>
      <c r="AH198" s="173"/>
      <c r="AI198" s="173"/>
      <c r="AJ198" s="216"/>
      <c r="AK198" s="181"/>
      <c r="AL198" s="203"/>
    </row>
    <row r="199" spans="1:39" s="33" customFormat="1" ht="9" customHeight="1">
      <c r="A199" s="34" t="s">
        <v>272</v>
      </c>
      <c r="B199" s="35" t="s">
        <v>23</v>
      </c>
      <c r="C199" s="24">
        <f t="shared" si="22"/>
        <v>40006</v>
      </c>
      <c r="D199" s="43"/>
      <c r="E199" s="164">
        <v>3</v>
      </c>
      <c r="F199" s="44"/>
      <c r="G199" s="45"/>
      <c r="H199" s="45"/>
      <c r="I199" s="45"/>
      <c r="J199" s="45"/>
      <c r="K199" s="45"/>
      <c r="L199" s="46"/>
      <c r="M199" s="171"/>
      <c r="N199" s="194"/>
      <c r="O199" s="47"/>
      <c r="P199" s="48"/>
      <c r="Q199" s="49"/>
      <c r="R199" s="50"/>
      <c r="S199" s="50">
        <v>10</v>
      </c>
      <c r="T199" s="50"/>
      <c r="U199" s="50"/>
      <c r="V199" s="50"/>
      <c r="W199" s="189">
        <f t="shared" si="19"/>
        <v>10</v>
      </c>
      <c r="X199" s="184">
        <v>0.027777777777777776</v>
      </c>
      <c r="Y199" s="80">
        <f t="shared" si="20"/>
        <v>15</v>
      </c>
      <c r="Z199" s="81">
        <f t="shared" si="21"/>
        <v>0.0027777777777777775</v>
      </c>
      <c r="AA199" s="85">
        <v>40</v>
      </c>
      <c r="AB199" s="97">
        <v>0.04861111111111111</v>
      </c>
      <c r="AC199" s="82">
        <f t="shared" si="18"/>
        <v>34.285714285714285</v>
      </c>
      <c r="AD199" s="86">
        <v>1.8</v>
      </c>
      <c r="AE199" s="100">
        <v>0.020833333333333332</v>
      </c>
      <c r="AF199" s="174"/>
      <c r="AG199" s="175"/>
      <c r="AH199" s="175">
        <v>51.8</v>
      </c>
      <c r="AI199" s="175"/>
      <c r="AJ199" s="217"/>
      <c r="AK199" s="182"/>
      <c r="AL199" s="204"/>
      <c r="AM199" s="43"/>
    </row>
    <row r="200" spans="1:39" s="33" customFormat="1" ht="9" customHeight="1">
      <c r="A200" s="34" t="s">
        <v>273</v>
      </c>
      <c r="B200" s="35" t="s">
        <v>10</v>
      </c>
      <c r="C200" s="24">
        <f t="shared" si="22"/>
        <v>40007</v>
      </c>
      <c r="D200" s="25" t="s">
        <v>123</v>
      </c>
      <c r="E200" s="163">
        <v>2</v>
      </c>
      <c r="F200" s="36"/>
      <c r="G200" s="37"/>
      <c r="H200" s="37">
        <v>9</v>
      </c>
      <c r="I200" s="37"/>
      <c r="J200" s="37"/>
      <c r="K200" s="37"/>
      <c r="L200" s="38"/>
      <c r="M200" s="170"/>
      <c r="N200" s="193"/>
      <c r="O200" s="39"/>
      <c r="P200" s="40"/>
      <c r="Q200" s="41"/>
      <c r="R200" s="42"/>
      <c r="S200" s="42"/>
      <c r="T200" s="42"/>
      <c r="U200" s="42"/>
      <c r="V200" s="42"/>
      <c r="W200" s="189">
        <f t="shared" si="19"/>
        <v>9</v>
      </c>
      <c r="X200" s="184">
        <v>0.027777777777777776</v>
      </c>
      <c r="Y200" s="80">
        <f t="shared" si="20"/>
        <v>13.5</v>
      </c>
      <c r="Z200" s="81">
        <f t="shared" si="21"/>
        <v>0.0030864197530864196</v>
      </c>
      <c r="AA200" s="83"/>
      <c r="AB200" s="96"/>
      <c r="AC200" s="82">
        <f t="shared" si="18"/>
      </c>
      <c r="AD200" s="84">
        <v>2.5</v>
      </c>
      <c r="AE200" s="99">
        <v>0.027777777777777776</v>
      </c>
      <c r="AF200" s="172"/>
      <c r="AG200" s="173"/>
      <c r="AH200" s="173"/>
      <c r="AI200" s="173"/>
      <c r="AJ200" s="216"/>
      <c r="AK200" s="181"/>
      <c r="AL200" s="203"/>
      <c r="AM200" s="25" t="s">
        <v>123</v>
      </c>
    </row>
    <row r="201" spans="1:38" s="33" customFormat="1" ht="9" customHeight="1">
      <c r="A201" s="34" t="s">
        <v>274</v>
      </c>
      <c r="B201" s="35" t="s">
        <v>13</v>
      </c>
      <c r="C201" s="24">
        <f t="shared" si="22"/>
        <v>40008</v>
      </c>
      <c r="E201" s="163">
        <v>2</v>
      </c>
      <c r="F201" s="36">
        <v>2</v>
      </c>
      <c r="G201" s="37"/>
      <c r="H201" s="37"/>
      <c r="I201" s="37"/>
      <c r="J201" s="37"/>
      <c r="K201" s="37"/>
      <c r="L201" s="38"/>
      <c r="M201" s="170"/>
      <c r="N201" s="193"/>
      <c r="O201" s="39"/>
      <c r="P201" s="40"/>
      <c r="Q201" s="41"/>
      <c r="R201" s="42"/>
      <c r="S201" s="42">
        <v>8</v>
      </c>
      <c r="T201" s="42"/>
      <c r="U201" s="42"/>
      <c r="V201" s="42"/>
      <c r="W201" s="189">
        <f t="shared" si="19"/>
        <v>10</v>
      </c>
      <c r="X201" s="183">
        <v>0.027777777777777776</v>
      </c>
      <c r="Y201" s="80">
        <f t="shared" si="20"/>
        <v>15</v>
      </c>
      <c r="Z201" s="81">
        <f t="shared" si="21"/>
        <v>0.0027777777777777775</v>
      </c>
      <c r="AA201" s="83">
        <v>70</v>
      </c>
      <c r="AB201" s="96">
        <v>0.09375</v>
      </c>
      <c r="AC201" s="82">
        <f t="shared" si="18"/>
        <v>31.11111111111111</v>
      </c>
      <c r="AD201" s="84"/>
      <c r="AE201" s="99"/>
      <c r="AF201" s="172"/>
      <c r="AG201" s="173"/>
      <c r="AH201" s="173"/>
      <c r="AI201" s="173"/>
      <c r="AJ201" s="216"/>
      <c r="AK201" s="181"/>
      <c r="AL201" s="203"/>
    </row>
    <row r="202" spans="1:38" s="33" customFormat="1" ht="9" customHeight="1">
      <c r="A202" s="34" t="s">
        <v>275</v>
      </c>
      <c r="B202" s="35" t="s">
        <v>15</v>
      </c>
      <c r="C202" s="24">
        <f t="shared" si="22"/>
        <v>40009</v>
      </c>
      <c r="E202" s="163">
        <v>2</v>
      </c>
      <c r="F202" s="36">
        <v>2</v>
      </c>
      <c r="G202" s="37"/>
      <c r="H202" s="37"/>
      <c r="I202" s="37"/>
      <c r="J202" s="37"/>
      <c r="K202" s="37"/>
      <c r="L202" s="38"/>
      <c r="M202" s="170"/>
      <c r="N202" s="193"/>
      <c r="O202" s="39"/>
      <c r="P202" s="40"/>
      <c r="Q202" s="41"/>
      <c r="R202" s="42"/>
      <c r="S202" s="42">
        <v>8</v>
      </c>
      <c r="T202" s="42"/>
      <c r="U202" s="42"/>
      <c r="V202" s="42"/>
      <c r="W202" s="189">
        <f t="shared" si="19"/>
        <v>10</v>
      </c>
      <c r="X202" s="183">
        <v>0.027777777777777776</v>
      </c>
      <c r="Y202" s="80">
        <f t="shared" si="20"/>
        <v>15</v>
      </c>
      <c r="Z202" s="81">
        <f t="shared" si="21"/>
        <v>0.0027777777777777775</v>
      </c>
      <c r="AA202" s="83"/>
      <c r="AB202" s="96"/>
      <c r="AC202" s="82">
        <f t="shared" si="18"/>
      </c>
      <c r="AD202" s="84">
        <v>3</v>
      </c>
      <c r="AE202" s="99">
        <v>0.034722222222222224</v>
      </c>
      <c r="AF202" s="172"/>
      <c r="AG202" s="173"/>
      <c r="AH202" s="173"/>
      <c r="AI202" s="173"/>
      <c r="AJ202" s="216"/>
      <c r="AK202" s="181"/>
      <c r="AL202" s="203"/>
    </row>
    <row r="203" spans="1:38" s="33" customFormat="1" ht="9" customHeight="1">
      <c r="A203" s="34" t="s">
        <v>276</v>
      </c>
      <c r="B203" s="35" t="s">
        <v>17</v>
      </c>
      <c r="C203" s="24">
        <f t="shared" si="22"/>
        <v>40010</v>
      </c>
      <c r="E203" s="163">
        <v>3</v>
      </c>
      <c r="F203" s="36">
        <v>2</v>
      </c>
      <c r="G203" s="37"/>
      <c r="H203" s="37"/>
      <c r="I203" s="37"/>
      <c r="J203" s="37"/>
      <c r="K203" s="37"/>
      <c r="L203" s="38"/>
      <c r="M203" s="170"/>
      <c r="N203" s="193"/>
      <c r="O203" s="39"/>
      <c r="P203" s="40"/>
      <c r="Q203" s="41"/>
      <c r="R203" s="42"/>
      <c r="S203" s="42">
        <v>6</v>
      </c>
      <c r="T203" s="42"/>
      <c r="U203" s="42"/>
      <c r="V203" s="42"/>
      <c r="W203" s="189">
        <f t="shared" si="19"/>
        <v>8</v>
      </c>
      <c r="X203" s="183">
        <v>0.020833333333333332</v>
      </c>
      <c r="Y203" s="80">
        <f t="shared" si="20"/>
        <v>16</v>
      </c>
      <c r="Z203" s="81">
        <f t="shared" si="21"/>
        <v>0.0026041666666666665</v>
      </c>
      <c r="AA203" s="83">
        <v>70</v>
      </c>
      <c r="AB203" s="96">
        <v>0.09722222222222222</v>
      </c>
      <c r="AC203" s="82">
        <f t="shared" si="18"/>
        <v>30</v>
      </c>
      <c r="AD203" s="84">
        <v>3</v>
      </c>
      <c r="AE203" s="99">
        <v>0.034722222222222224</v>
      </c>
      <c r="AF203" s="172"/>
      <c r="AG203" s="173"/>
      <c r="AH203" s="173"/>
      <c r="AI203" s="173"/>
      <c r="AJ203" s="216"/>
      <c r="AK203" s="181"/>
      <c r="AL203" s="203"/>
    </row>
    <row r="204" spans="1:38" s="33" customFormat="1" ht="9" customHeight="1">
      <c r="A204" s="34" t="s">
        <v>277</v>
      </c>
      <c r="B204" s="35" t="s">
        <v>19</v>
      </c>
      <c r="C204" s="24">
        <f t="shared" si="22"/>
        <v>40011</v>
      </c>
      <c r="E204" s="163"/>
      <c r="F204" s="36"/>
      <c r="G204" s="37"/>
      <c r="H204" s="37"/>
      <c r="I204" s="37"/>
      <c r="J204" s="37"/>
      <c r="K204" s="37"/>
      <c r="L204" s="38"/>
      <c r="M204" s="170"/>
      <c r="N204" s="193"/>
      <c r="O204" s="39"/>
      <c r="P204" s="40"/>
      <c r="Q204" s="41"/>
      <c r="R204" s="42"/>
      <c r="S204" s="42"/>
      <c r="T204" s="42"/>
      <c r="U204" s="42"/>
      <c r="V204" s="42"/>
      <c r="W204" s="189">
        <f t="shared" si="19"/>
        <v>0</v>
      </c>
      <c r="X204" s="183"/>
      <c r="Y204" s="80">
        <f t="shared" si="20"/>
      </c>
      <c r="Z204" s="81">
        <f t="shared" si="21"/>
      </c>
      <c r="AA204" s="83"/>
      <c r="AB204" s="96"/>
      <c r="AC204" s="82">
        <f t="shared" si="18"/>
      </c>
      <c r="AD204" s="84"/>
      <c r="AE204" s="99"/>
      <c r="AF204" s="172"/>
      <c r="AG204" s="173"/>
      <c r="AH204" s="173"/>
      <c r="AI204" s="173"/>
      <c r="AJ204" s="216"/>
      <c r="AK204" s="181"/>
      <c r="AL204" s="203"/>
    </row>
    <row r="205" spans="1:38" s="33" customFormat="1" ht="9" customHeight="1">
      <c r="A205" s="34" t="s">
        <v>278</v>
      </c>
      <c r="B205" s="35" t="s">
        <v>21</v>
      </c>
      <c r="C205" s="24">
        <f t="shared" si="22"/>
        <v>40012</v>
      </c>
      <c r="E205" s="163"/>
      <c r="F205" s="36"/>
      <c r="G205" s="37"/>
      <c r="H205" s="37"/>
      <c r="I205" s="37"/>
      <c r="J205" s="37"/>
      <c r="K205" s="37"/>
      <c r="L205" s="38"/>
      <c r="M205" s="170"/>
      <c r="N205" s="193"/>
      <c r="O205" s="39"/>
      <c r="P205" s="40"/>
      <c r="Q205" s="41"/>
      <c r="R205" s="42"/>
      <c r="S205" s="42"/>
      <c r="T205" s="42"/>
      <c r="U205" s="42"/>
      <c r="V205" s="42"/>
      <c r="W205" s="189">
        <f t="shared" si="19"/>
        <v>0</v>
      </c>
      <c r="X205" s="183"/>
      <c r="Y205" s="80">
        <f t="shared" si="20"/>
      </c>
      <c r="Z205" s="81">
        <f t="shared" si="21"/>
      </c>
      <c r="AA205" s="83"/>
      <c r="AB205" s="96"/>
      <c r="AC205" s="82">
        <f t="shared" si="18"/>
      </c>
      <c r="AD205" s="84"/>
      <c r="AE205" s="99"/>
      <c r="AF205" s="172"/>
      <c r="AG205" s="173"/>
      <c r="AH205" s="173"/>
      <c r="AI205" s="173"/>
      <c r="AJ205" s="216"/>
      <c r="AK205" s="181"/>
      <c r="AL205" s="203"/>
    </row>
    <row r="206" spans="1:39" s="33" customFormat="1" ht="9" customHeight="1">
      <c r="A206" s="34" t="s">
        <v>279</v>
      </c>
      <c r="B206" s="35" t="s">
        <v>23</v>
      </c>
      <c r="C206" s="24">
        <f t="shared" si="22"/>
        <v>40013</v>
      </c>
      <c r="D206" s="43"/>
      <c r="E206" s="164"/>
      <c r="F206" s="44"/>
      <c r="G206" s="45"/>
      <c r="H206" s="45"/>
      <c r="I206" s="45"/>
      <c r="J206" s="45"/>
      <c r="K206" s="45"/>
      <c r="L206" s="46"/>
      <c r="M206" s="171"/>
      <c r="N206" s="194"/>
      <c r="O206" s="47"/>
      <c r="P206" s="48"/>
      <c r="Q206" s="49"/>
      <c r="R206" s="50"/>
      <c r="S206" s="50"/>
      <c r="T206" s="50"/>
      <c r="U206" s="50"/>
      <c r="V206" s="50"/>
      <c r="W206" s="189">
        <f t="shared" si="19"/>
        <v>0</v>
      </c>
      <c r="X206" s="184"/>
      <c r="Y206" s="80">
        <f t="shared" si="20"/>
      </c>
      <c r="Z206" s="81">
        <f t="shared" si="21"/>
      </c>
      <c r="AA206" s="85"/>
      <c r="AB206" s="97"/>
      <c r="AC206" s="82">
        <f t="shared" si="18"/>
      </c>
      <c r="AD206" s="86"/>
      <c r="AE206" s="100"/>
      <c r="AF206" s="174"/>
      <c r="AG206" s="175"/>
      <c r="AH206" s="175"/>
      <c r="AI206" s="175"/>
      <c r="AJ206" s="217"/>
      <c r="AK206" s="182"/>
      <c r="AL206" s="204"/>
      <c r="AM206" s="43"/>
    </row>
    <row r="207" spans="1:39" s="33" customFormat="1" ht="9" customHeight="1">
      <c r="A207" s="34" t="s">
        <v>280</v>
      </c>
      <c r="B207" s="35" t="s">
        <v>10</v>
      </c>
      <c r="C207" s="24">
        <f t="shared" si="22"/>
        <v>40014</v>
      </c>
      <c r="D207" s="25" t="s">
        <v>124</v>
      </c>
      <c r="E207" s="163">
        <v>1</v>
      </c>
      <c r="F207" s="36"/>
      <c r="G207" s="37"/>
      <c r="H207" s="37"/>
      <c r="I207" s="37">
        <v>13</v>
      </c>
      <c r="J207" s="37"/>
      <c r="K207" s="37"/>
      <c r="L207" s="38"/>
      <c r="M207" s="170"/>
      <c r="N207" s="193"/>
      <c r="O207" s="39"/>
      <c r="P207" s="40"/>
      <c r="Q207" s="41"/>
      <c r="R207" s="42"/>
      <c r="S207" s="42"/>
      <c r="T207" s="42"/>
      <c r="U207" s="42"/>
      <c r="V207" s="42"/>
      <c r="W207" s="189">
        <f t="shared" si="19"/>
        <v>13</v>
      </c>
      <c r="X207" s="183">
        <v>0.041666666666666664</v>
      </c>
      <c r="Y207" s="80">
        <f t="shared" si="20"/>
        <v>13</v>
      </c>
      <c r="Z207" s="81">
        <f t="shared" si="21"/>
        <v>0.003205128205128205</v>
      </c>
      <c r="AA207" s="83"/>
      <c r="AB207" s="96"/>
      <c r="AC207" s="82">
        <f t="shared" si="18"/>
      </c>
      <c r="AD207" s="84"/>
      <c r="AE207" s="99"/>
      <c r="AF207" s="172"/>
      <c r="AG207" s="173"/>
      <c r="AH207" s="173"/>
      <c r="AI207" s="173"/>
      <c r="AJ207" s="216"/>
      <c r="AK207" s="181"/>
      <c r="AL207" s="203"/>
      <c r="AM207" s="25" t="s">
        <v>124</v>
      </c>
    </row>
    <row r="208" spans="1:38" s="33" customFormat="1" ht="9" customHeight="1">
      <c r="A208" s="34" t="s">
        <v>281</v>
      </c>
      <c r="B208" s="35" t="s">
        <v>13</v>
      </c>
      <c r="C208" s="24">
        <f t="shared" si="22"/>
        <v>40015</v>
      </c>
      <c r="E208" s="163"/>
      <c r="F208" s="36"/>
      <c r="G208" s="37"/>
      <c r="H208" s="37"/>
      <c r="I208" s="37"/>
      <c r="J208" s="37"/>
      <c r="K208" s="37"/>
      <c r="L208" s="38"/>
      <c r="M208" s="170"/>
      <c r="N208" s="193"/>
      <c r="O208" s="39"/>
      <c r="P208" s="40"/>
      <c r="Q208" s="41"/>
      <c r="R208" s="42"/>
      <c r="S208" s="42"/>
      <c r="T208" s="42"/>
      <c r="U208" s="42"/>
      <c r="V208" s="42"/>
      <c r="W208" s="189">
        <f t="shared" si="19"/>
        <v>0</v>
      </c>
      <c r="X208" s="183"/>
      <c r="Y208" s="80">
        <f t="shared" si="20"/>
      </c>
      <c r="Z208" s="81">
        <f t="shared" si="21"/>
      </c>
      <c r="AA208" s="83"/>
      <c r="AB208" s="96"/>
      <c r="AC208" s="82">
        <f t="shared" si="18"/>
      </c>
      <c r="AD208" s="84"/>
      <c r="AE208" s="99"/>
      <c r="AF208" s="172"/>
      <c r="AG208" s="173"/>
      <c r="AH208" s="173"/>
      <c r="AI208" s="173"/>
      <c r="AJ208" s="216"/>
      <c r="AK208" s="181"/>
      <c r="AL208" s="203"/>
    </row>
    <row r="209" spans="1:38" s="33" customFormat="1" ht="9" customHeight="1">
      <c r="A209" s="34" t="s">
        <v>282</v>
      </c>
      <c r="B209" s="35" t="s">
        <v>15</v>
      </c>
      <c r="C209" s="24">
        <f t="shared" si="22"/>
        <v>40016</v>
      </c>
      <c r="E209" s="163">
        <v>1</v>
      </c>
      <c r="F209" s="36"/>
      <c r="G209" s="37"/>
      <c r="H209" s="37"/>
      <c r="I209" s="37">
        <v>13</v>
      </c>
      <c r="J209" s="37"/>
      <c r="K209" s="37"/>
      <c r="L209" s="38"/>
      <c r="M209" s="170"/>
      <c r="N209" s="193"/>
      <c r="O209" s="39"/>
      <c r="P209" s="40"/>
      <c r="Q209" s="41"/>
      <c r="R209" s="42"/>
      <c r="S209" s="42"/>
      <c r="T209" s="42"/>
      <c r="U209" s="42"/>
      <c r="V209" s="42"/>
      <c r="W209" s="189">
        <f t="shared" si="19"/>
        <v>13</v>
      </c>
      <c r="X209" s="183">
        <v>0.041666666666666664</v>
      </c>
      <c r="Y209" s="80">
        <f t="shared" si="20"/>
        <v>13</v>
      </c>
      <c r="Z209" s="81">
        <f t="shared" si="21"/>
        <v>0.003205128205128205</v>
      </c>
      <c r="AA209" s="83"/>
      <c r="AB209" s="96"/>
      <c r="AC209" s="82">
        <f t="shared" si="18"/>
      </c>
      <c r="AD209" s="84"/>
      <c r="AE209" s="99"/>
      <c r="AF209" s="172"/>
      <c r="AG209" s="173"/>
      <c r="AH209" s="173"/>
      <c r="AI209" s="173"/>
      <c r="AJ209" s="216"/>
      <c r="AK209" s="181"/>
      <c r="AL209" s="203"/>
    </row>
    <row r="210" spans="1:38" s="33" customFormat="1" ht="9" customHeight="1">
      <c r="A210" s="34" t="s">
        <v>283</v>
      </c>
      <c r="B210" s="35" t="s">
        <v>17</v>
      </c>
      <c r="C210" s="24">
        <f t="shared" si="22"/>
        <v>40017</v>
      </c>
      <c r="E210" s="163">
        <v>1</v>
      </c>
      <c r="F210" s="36"/>
      <c r="G210" s="37"/>
      <c r="H210" s="37"/>
      <c r="I210" s="37">
        <v>13</v>
      </c>
      <c r="J210" s="37"/>
      <c r="K210" s="37"/>
      <c r="L210" s="38"/>
      <c r="M210" s="170"/>
      <c r="N210" s="193"/>
      <c r="O210" s="39"/>
      <c r="P210" s="40"/>
      <c r="Q210" s="41"/>
      <c r="R210" s="42"/>
      <c r="S210" s="42"/>
      <c r="T210" s="42"/>
      <c r="U210" s="42"/>
      <c r="V210" s="42"/>
      <c r="W210" s="189">
        <f t="shared" si="19"/>
        <v>13</v>
      </c>
      <c r="X210" s="183">
        <v>0.041666666666666664</v>
      </c>
      <c r="Y210" s="80">
        <f t="shared" si="20"/>
        <v>13</v>
      </c>
      <c r="Z210" s="81">
        <f t="shared" si="21"/>
        <v>0.003205128205128205</v>
      </c>
      <c r="AA210" s="83"/>
      <c r="AB210" s="96"/>
      <c r="AC210" s="82">
        <f t="shared" si="18"/>
      </c>
      <c r="AD210" s="84"/>
      <c r="AE210" s="99"/>
      <c r="AF210" s="172"/>
      <c r="AG210" s="173"/>
      <c r="AH210" s="173"/>
      <c r="AI210" s="173"/>
      <c r="AJ210" s="216"/>
      <c r="AK210" s="181"/>
      <c r="AL210" s="203"/>
    </row>
    <row r="211" spans="1:38" s="33" customFormat="1" ht="9" customHeight="1">
      <c r="A211" s="34" t="s">
        <v>284</v>
      </c>
      <c r="B211" s="35" t="s">
        <v>19</v>
      </c>
      <c r="C211" s="24">
        <f t="shared" si="22"/>
        <v>40018</v>
      </c>
      <c r="E211" s="163">
        <v>1</v>
      </c>
      <c r="F211" s="36"/>
      <c r="G211" s="37"/>
      <c r="H211" s="37"/>
      <c r="I211" s="37"/>
      <c r="J211" s="37"/>
      <c r="K211" s="37"/>
      <c r="L211" s="38"/>
      <c r="M211" s="170"/>
      <c r="N211" s="193"/>
      <c r="O211" s="39"/>
      <c r="P211" s="40"/>
      <c r="Q211" s="41"/>
      <c r="R211" s="42"/>
      <c r="S211" s="42"/>
      <c r="T211" s="42"/>
      <c r="U211" s="42"/>
      <c r="V211" s="42"/>
      <c r="W211" s="189">
        <f t="shared" si="19"/>
        <v>0</v>
      </c>
      <c r="X211" s="183"/>
      <c r="Y211" s="80">
        <f t="shared" si="20"/>
      </c>
      <c r="Z211" s="81">
        <f t="shared" si="21"/>
      </c>
      <c r="AA211" s="83"/>
      <c r="AB211" s="96"/>
      <c r="AC211" s="82">
        <f t="shared" si="18"/>
      </c>
      <c r="AD211" s="84">
        <v>0.5</v>
      </c>
      <c r="AE211" s="99">
        <v>0.006944444444444444</v>
      </c>
      <c r="AF211" s="172"/>
      <c r="AG211" s="173"/>
      <c r="AH211" s="173"/>
      <c r="AI211" s="173"/>
      <c r="AJ211" s="216"/>
      <c r="AK211" s="181"/>
      <c r="AL211" s="203"/>
    </row>
    <row r="212" spans="1:38" s="33" customFormat="1" ht="9" customHeight="1">
      <c r="A212" s="34" t="s">
        <v>285</v>
      </c>
      <c r="B212" s="35" t="s">
        <v>21</v>
      </c>
      <c r="C212" s="24">
        <f t="shared" si="22"/>
        <v>40019</v>
      </c>
      <c r="E212" s="163"/>
      <c r="F212" s="36"/>
      <c r="G212" s="37"/>
      <c r="H212" s="37"/>
      <c r="I212" s="37"/>
      <c r="J212" s="37"/>
      <c r="K212" s="37"/>
      <c r="L212" s="38"/>
      <c r="M212" s="170"/>
      <c r="N212" s="193"/>
      <c r="O212" s="39"/>
      <c r="P212" s="40"/>
      <c r="Q212" s="41"/>
      <c r="R212" s="42"/>
      <c r="S212" s="42"/>
      <c r="T212" s="42"/>
      <c r="U212" s="42"/>
      <c r="V212" s="42"/>
      <c r="W212" s="189">
        <f t="shared" si="19"/>
        <v>0</v>
      </c>
      <c r="X212" s="183"/>
      <c r="Y212" s="80">
        <f t="shared" si="20"/>
      </c>
      <c r="Z212" s="81">
        <f t="shared" si="21"/>
      </c>
      <c r="AA212" s="83"/>
      <c r="AB212" s="96"/>
      <c r="AC212" s="82">
        <f t="shared" si="18"/>
      </c>
      <c r="AD212" s="84"/>
      <c r="AE212" s="99"/>
      <c r="AF212" s="172"/>
      <c r="AG212" s="173"/>
      <c r="AH212" s="173"/>
      <c r="AI212" s="173"/>
      <c r="AJ212" s="216"/>
      <c r="AK212" s="181"/>
      <c r="AL212" s="203"/>
    </row>
    <row r="213" spans="1:39" s="33" customFormat="1" ht="9" customHeight="1">
      <c r="A213" s="34" t="s">
        <v>286</v>
      </c>
      <c r="B213" s="35" t="s">
        <v>23</v>
      </c>
      <c r="C213" s="24">
        <f t="shared" si="22"/>
        <v>40020</v>
      </c>
      <c r="D213" s="43"/>
      <c r="E213" s="164"/>
      <c r="F213" s="44"/>
      <c r="G213" s="45"/>
      <c r="H213" s="45"/>
      <c r="I213" s="45"/>
      <c r="J213" s="45"/>
      <c r="K213" s="45"/>
      <c r="L213" s="46"/>
      <c r="M213" s="171"/>
      <c r="N213" s="194"/>
      <c r="O213" s="47"/>
      <c r="P213" s="48"/>
      <c r="Q213" s="49"/>
      <c r="R213" s="50"/>
      <c r="S213" s="50"/>
      <c r="T213" s="50"/>
      <c r="U213" s="50"/>
      <c r="V213" s="50"/>
      <c r="W213" s="189">
        <f t="shared" si="19"/>
        <v>0</v>
      </c>
      <c r="X213" s="184"/>
      <c r="Y213" s="80">
        <f t="shared" si="20"/>
      </c>
      <c r="Z213" s="81">
        <f t="shared" si="21"/>
      </c>
      <c r="AA213" s="85"/>
      <c r="AB213" s="97"/>
      <c r="AC213" s="82">
        <f t="shared" si="18"/>
      </c>
      <c r="AD213" s="86"/>
      <c r="AE213" s="100"/>
      <c r="AF213" s="174"/>
      <c r="AG213" s="175"/>
      <c r="AH213" s="175"/>
      <c r="AI213" s="175"/>
      <c r="AJ213" s="217"/>
      <c r="AK213" s="182"/>
      <c r="AL213" s="204"/>
      <c r="AM213" s="43"/>
    </row>
    <row r="214" spans="1:39" s="33" customFormat="1" ht="9" customHeight="1">
      <c r="A214" s="34" t="s">
        <v>287</v>
      </c>
      <c r="B214" s="35" t="s">
        <v>10</v>
      </c>
      <c r="C214" s="24">
        <f t="shared" si="22"/>
        <v>40021</v>
      </c>
      <c r="D214" s="25" t="s">
        <v>125</v>
      </c>
      <c r="E214" s="163">
        <v>1</v>
      </c>
      <c r="F214" s="36"/>
      <c r="G214" s="37"/>
      <c r="H214" s="37"/>
      <c r="I214" s="37"/>
      <c r="J214" s="37">
        <v>16</v>
      </c>
      <c r="K214" s="37"/>
      <c r="L214" s="38"/>
      <c r="M214" s="170"/>
      <c r="N214" s="193"/>
      <c r="O214" s="39"/>
      <c r="P214" s="40"/>
      <c r="Q214" s="41"/>
      <c r="R214" s="42"/>
      <c r="S214" s="42"/>
      <c r="T214" s="42"/>
      <c r="U214" s="42"/>
      <c r="V214" s="42"/>
      <c r="W214" s="189">
        <f t="shared" si="19"/>
        <v>16</v>
      </c>
      <c r="X214" s="183">
        <v>0.052083333333333336</v>
      </c>
      <c r="Y214" s="80">
        <f t="shared" si="20"/>
        <v>12.799999999999999</v>
      </c>
      <c r="Z214" s="81">
        <f t="shared" si="21"/>
        <v>0.0032552083333333335</v>
      </c>
      <c r="AA214" s="83"/>
      <c r="AB214" s="96"/>
      <c r="AC214" s="82">
        <f t="shared" si="18"/>
      </c>
      <c r="AD214" s="84"/>
      <c r="AE214" s="99"/>
      <c r="AF214" s="172"/>
      <c r="AG214" s="173"/>
      <c r="AH214" s="173"/>
      <c r="AI214" s="173"/>
      <c r="AJ214" s="216"/>
      <c r="AK214" s="181"/>
      <c r="AL214" s="203"/>
      <c r="AM214" s="25" t="s">
        <v>125</v>
      </c>
    </row>
    <row r="215" spans="1:38" s="33" customFormat="1" ht="9" customHeight="1">
      <c r="A215" s="34" t="s">
        <v>288</v>
      </c>
      <c r="B215" s="35" t="s">
        <v>13</v>
      </c>
      <c r="C215" s="24">
        <f t="shared" si="22"/>
        <v>40022</v>
      </c>
      <c r="E215" s="163">
        <v>1</v>
      </c>
      <c r="F215" s="36"/>
      <c r="G215" s="37"/>
      <c r="H215" s="37"/>
      <c r="I215" s="37"/>
      <c r="J215" s="37"/>
      <c r="K215" s="37"/>
      <c r="L215" s="38"/>
      <c r="M215" s="170"/>
      <c r="N215" s="193"/>
      <c r="O215" s="39"/>
      <c r="P215" s="40"/>
      <c r="Q215" s="41"/>
      <c r="R215" s="42"/>
      <c r="S215" s="42"/>
      <c r="T215" s="42"/>
      <c r="U215" s="42"/>
      <c r="V215" s="42"/>
      <c r="W215" s="189">
        <f t="shared" si="19"/>
        <v>0</v>
      </c>
      <c r="X215" s="183"/>
      <c r="Y215" s="80">
        <f t="shared" si="20"/>
      </c>
      <c r="Z215" s="81">
        <f t="shared" si="21"/>
      </c>
      <c r="AA215" s="83">
        <v>68</v>
      </c>
      <c r="AB215" s="96">
        <v>0.09375</v>
      </c>
      <c r="AC215" s="82">
        <f t="shared" si="18"/>
        <v>30.222222222222225</v>
      </c>
      <c r="AD215" s="84"/>
      <c r="AE215" s="99"/>
      <c r="AF215" s="172"/>
      <c r="AG215" s="173"/>
      <c r="AH215" s="173"/>
      <c r="AI215" s="173"/>
      <c r="AJ215" s="216"/>
      <c r="AK215" s="181"/>
      <c r="AL215" s="203"/>
    </row>
    <row r="216" spans="1:38" s="33" customFormat="1" ht="9" customHeight="1">
      <c r="A216" s="34" t="s">
        <v>289</v>
      </c>
      <c r="B216" s="35" t="s">
        <v>15</v>
      </c>
      <c r="C216" s="24">
        <f t="shared" si="22"/>
        <v>40023</v>
      </c>
      <c r="E216" s="163">
        <v>1</v>
      </c>
      <c r="F216" s="36"/>
      <c r="G216" s="37"/>
      <c r="H216" s="37"/>
      <c r="I216" s="37"/>
      <c r="J216" s="37"/>
      <c r="K216" s="37"/>
      <c r="L216" s="38"/>
      <c r="M216" s="170"/>
      <c r="N216" s="193"/>
      <c r="O216" s="39"/>
      <c r="P216" s="40"/>
      <c r="Q216" s="41"/>
      <c r="R216" s="42"/>
      <c r="S216" s="42"/>
      <c r="T216" s="42"/>
      <c r="U216" s="42"/>
      <c r="V216" s="42"/>
      <c r="W216" s="189">
        <f t="shared" si="19"/>
        <v>0</v>
      </c>
      <c r="X216" s="183"/>
      <c r="Y216" s="80">
        <f t="shared" si="20"/>
      </c>
      <c r="Z216" s="81">
        <f t="shared" si="21"/>
      </c>
      <c r="AA216" s="83">
        <v>50</v>
      </c>
      <c r="AB216" s="96">
        <v>0.06597222222222222</v>
      </c>
      <c r="AC216" s="82">
        <f t="shared" si="18"/>
        <v>31.57894736842105</v>
      </c>
      <c r="AD216" s="84"/>
      <c r="AE216" s="99"/>
      <c r="AF216" s="172"/>
      <c r="AG216" s="173"/>
      <c r="AH216" s="173"/>
      <c r="AI216" s="173"/>
      <c r="AJ216" s="216"/>
      <c r="AK216" s="181"/>
      <c r="AL216" s="203"/>
    </row>
    <row r="217" spans="1:38" s="33" customFormat="1" ht="9" customHeight="1">
      <c r="A217" s="34" t="s">
        <v>290</v>
      </c>
      <c r="B217" s="35" t="s">
        <v>17</v>
      </c>
      <c r="C217" s="24">
        <f t="shared" si="22"/>
        <v>40024</v>
      </c>
      <c r="E217" s="163">
        <v>1</v>
      </c>
      <c r="F217" s="36"/>
      <c r="G217" s="37"/>
      <c r="H217" s="37">
        <v>10</v>
      </c>
      <c r="I217" s="37"/>
      <c r="J217" s="37"/>
      <c r="K217" s="37"/>
      <c r="L217" s="38"/>
      <c r="M217" s="170"/>
      <c r="N217" s="193"/>
      <c r="O217" s="39"/>
      <c r="P217" s="40"/>
      <c r="Q217" s="41"/>
      <c r="R217" s="42"/>
      <c r="S217" s="42"/>
      <c r="T217" s="42"/>
      <c r="U217" s="42"/>
      <c r="V217" s="42"/>
      <c r="W217" s="189">
        <f t="shared" si="19"/>
        <v>10</v>
      </c>
      <c r="X217" s="183">
        <v>0.03125</v>
      </c>
      <c r="Y217" s="80">
        <f t="shared" si="20"/>
        <v>13.333333333333334</v>
      </c>
      <c r="Z217" s="81">
        <f t="shared" si="21"/>
        <v>0.003125</v>
      </c>
      <c r="AA217" s="83"/>
      <c r="AB217" s="96"/>
      <c r="AC217" s="82">
        <f t="shared" si="18"/>
      </c>
      <c r="AD217" s="84"/>
      <c r="AE217" s="99"/>
      <c r="AF217" s="172"/>
      <c r="AG217" s="173"/>
      <c r="AH217" s="173"/>
      <c r="AI217" s="173"/>
      <c r="AJ217" s="216"/>
      <c r="AK217" s="181"/>
      <c r="AL217" s="203"/>
    </row>
    <row r="218" spans="1:38" s="33" customFormat="1" ht="9" customHeight="1">
      <c r="A218" s="34" t="s">
        <v>291</v>
      </c>
      <c r="B218" s="35" t="s">
        <v>19</v>
      </c>
      <c r="C218" s="24">
        <f t="shared" si="22"/>
        <v>40025</v>
      </c>
      <c r="E218" s="163"/>
      <c r="F218" s="36"/>
      <c r="G218" s="37"/>
      <c r="H218" s="37"/>
      <c r="I218" s="37"/>
      <c r="J218" s="37"/>
      <c r="K218" s="37"/>
      <c r="L218" s="38"/>
      <c r="M218" s="170"/>
      <c r="N218" s="193"/>
      <c r="O218" s="39"/>
      <c r="P218" s="40"/>
      <c r="Q218" s="41"/>
      <c r="R218" s="42"/>
      <c r="S218" s="42"/>
      <c r="T218" s="42"/>
      <c r="U218" s="42"/>
      <c r="V218" s="42"/>
      <c r="W218" s="189">
        <f t="shared" si="19"/>
        <v>0</v>
      </c>
      <c r="X218" s="183"/>
      <c r="Y218" s="80">
        <f t="shared" si="20"/>
      </c>
      <c r="Z218" s="81">
        <f t="shared" si="21"/>
      </c>
      <c r="AA218" s="83"/>
      <c r="AB218" s="96"/>
      <c r="AC218" s="82">
        <f t="shared" si="18"/>
      </c>
      <c r="AD218" s="84"/>
      <c r="AE218" s="99"/>
      <c r="AF218" s="172"/>
      <c r="AG218" s="173"/>
      <c r="AH218" s="173"/>
      <c r="AI218" s="173"/>
      <c r="AJ218" s="216"/>
      <c r="AK218" s="181"/>
      <c r="AL218" s="203"/>
    </row>
    <row r="219" spans="1:38" s="33" customFormat="1" ht="9" customHeight="1">
      <c r="A219" s="34" t="s">
        <v>292</v>
      </c>
      <c r="B219" s="35" t="s">
        <v>21</v>
      </c>
      <c r="C219" s="24">
        <f t="shared" si="22"/>
        <v>40026</v>
      </c>
      <c r="E219" s="163">
        <v>1</v>
      </c>
      <c r="F219" s="36"/>
      <c r="G219" s="37"/>
      <c r="H219" s="37"/>
      <c r="I219" s="37"/>
      <c r="J219" s="37"/>
      <c r="K219" s="37"/>
      <c r="L219" s="38"/>
      <c r="M219" s="170"/>
      <c r="N219" s="193"/>
      <c r="O219" s="39"/>
      <c r="P219" s="40"/>
      <c r="Q219" s="41"/>
      <c r="R219" s="42"/>
      <c r="S219" s="42"/>
      <c r="T219" s="42"/>
      <c r="U219" s="42"/>
      <c r="V219" s="42"/>
      <c r="W219" s="189">
        <f t="shared" si="19"/>
        <v>0</v>
      </c>
      <c r="X219" s="183"/>
      <c r="Y219" s="80">
        <f t="shared" si="20"/>
      </c>
      <c r="Z219" s="81">
        <f t="shared" si="21"/>
      </c>
      <c r="AA219" s="83">
        <v>40</v>
      </c>
      <c r="AB219" s="96">
        <v>0.05555555555555555</v>
      </c>
      <c r="AC219" s="82">
        <f t="shared" si="18"/>
        <v>30</v>
      </c>
      <c r="AD219" s="84"/>
      <c r="AE219" s="99"/>
      <c r="AF219" s="172"/>
      <c r="AG219" s="173"/>
      <c r="AH219" s="173"/>
      <c r="AI219" s="173"/>
      <c r="AJ219" s="216"/>
      <c r="AK219" s="181"/>
      <c r="AL219" s="203"/>
    </row>
    <row r="220" spans="1:39" s="33" customFormat="1" ht="9" customHeight="1">
      <c r="A220" s="34" t="s">
        <v>293</v>
      </c>
      <c r="B220" s="35" t="s">
        <v>23</v>
      </c>
      <c r="C220" s="24">
        <f t="shared" si="22"/>
        <v>40027</v>
      </c>
      <c r="D220" s="43"/>
      <c r="E220" s="164">
        <v>3</v>
      </c>
      <c r="F220" s="44"/>
      <c r="G220" s="45"/>
      <c r="H220" s="45"/>
      <c r="I220" s="45"/>
      <c r="J220" s="45"/>
      <c r="K220" s="45"/>
      <c r="L220" s="46"/>
      <c r="M220" s="171"/>
      <c r="N220" s="194"/>
      <c r="O220" s="47"/>
      <c r="P220" s="48"/>
      <c r="Q220" s="49"/>
      <c r="R220" s="50"/>
      <c r="S220" s="50"/>
      <c r="T220" s="50"/>
      <c r="U220" s="50">
        <v>21</v>
      </c>
      <c r="V220" s="50"/>
      <c r="W220" s="189">
        <f t="shared" si="19"/>
        <v>21</v>
      </c>
      <c r="X220" s="184">
        <v>0.06944444444444443</v>
      </c>
      <c r="Y220" s="80">
        <f t="shared" si="20"/>
        <v>12.600000000000001</v>
      </c>
      <c r="Z220" s="81">
        <f t="shared" si="21"/>
        <v>0.0033068783068783063</v>
      </c>
      <c r="AA220" s="85">
        <v>80</v>
      </c>
      <c r="AB220" s="97">
        <v>0.1076388888888889</v>
      </c>
      <c r="AC220" s="82">
        <f t="shared" si="18"/>
        <v>30.96774193548387</v>
      </c>
      <c r="AD220" s="86">
        <v>2.5</v>
      </c>
      <c r="AE220" s="100">
        <v>0.03125</v>
      </c>
      <c r="AF220" s="174"/>
      <c r="AG220" s="175"/>
      <c r="AH220" s="175">
        <v>103.5</v>
      </c>
      <c r="AI220" s="175"/>
      <c r="AJ220" s="217"/>
      <c r="AK220" s="182"/>
      <c r="AL220" s="204"/>
      <c r="AM220" s="43"/>
    </row>
    <row r="221" spans="1:39" s="33" customFormat="1" ht="9" customHeight="1">
      <c r="A221" s="34" t="s">
        <v>294</v>
      </c>
      <c r="B221" s="35" t="s">
        <v>10</v>
      </c>
      <c r="C221" s="24">
        <f t="shared" si="22"/>
        <v>40028</v>
      </c>
      <c r="D221" s="25" t="s">
        <v>126</v>
      </c>
      <c r="E221" s="163">
        <v>1</v>
      </c>
      <c r="F221" s="36"/>
      <c r="G221" s="37"/>
      <c r="H221" s="37"/>
      <c r="I221" s="37"/>
      <c r="J221" s="37"/>
      <c r="K221" s="37"/>
      <c r="L221" s="38"/>
      <c r="M221" s="170"/>
      <c r="N221" s="193"/>
      <c r="O221" s="39"/>
      <c r="P221" s="40"/>
      <c r="Q221" s="41"/>
      <c r="R221" s="42"/>
      <c r="S221" s="42"/>
      <c r="T221" s="42"/>
      <c r="U221" s="42"/>
      <c r="V221" s="42"/>
      <c r="W221" s="189">
        <f t="shared" si="19"/>
        <v>0</v>
      </c>
      <c r="X221" s="183"/>
      <c r="Y221" s="80">
        <f t="shared" si="20"/>
      </c>
      <c r="Z221" s="81">
        <f t="shared" si="21"/>
      </c>
      <c r="AA221" s="83">
        <v>45</v>
      </c>
      <c r="AB221" s="96">
        <v>0.06597222222222222</v>
      </c>
      <c r="AC221" s="82">
        <f t="shared" si="18"/>
        <v>28.421052631578945</v>
      </c>
      <c r="AD221" s="84"/>
      <c r="AE221" s="99"/>
      <c r="AF221" s="172"/>
      <c r="AG221" s="173"/>
      <c r="AH221" s="173"/>
      <c r="AI221" s="173"/>
      <c r="AJ221" s="216"/>
      <c r="AK221" s="181"/>
      <c r="AL221" s="203"/>
      <c r="AM221" s="25" t="s">
        <v>126</v>
      </c>
    </row>
    <row r="222" spans="1:38" s="33" customFormat="1" ht="9" customHeight="1">
      <c r="A222" s="34" t="s">
        <v>295</v>
      </c>
      <c r="B222" s="35" t="s">
        <v>13</v>
      </c>
      <c r="C222" s="24">
        <f t="shared" si="22"/>
        <v>40029</v>
      </c>
      <c r="E222" s="163">
        <v>2</v>
      </c>
      <c r="F222" s="36"/>
      <c r="G222" s="37"/>
      <c r="H222" s="37"/>
      <c r="I222" s="37"/>
      <c r="J222" s="37">
        <v>18</v>
      </c>
      <c r="K222" s="37"/>
      <c r="L222" s="38"/>
      <c r="M222" s="170"/>
      <c r="N222" s="193"/>
      <c r="O222" s="39"/>
      <c r="P222" s="40"/>
      <c r="Q222" s="41"/>
      <c r="R222" s="42"/>
      <c r="S222" s="42"/>
      <c r="T222" s="42"/>
      <c r="U222" s="42"/>
      <c r="V222" s="42"/>
      <c r="W222" s="189">
        <f t="shared" si="19"/>
        <v>18</v>
      </c>
      <c r="X222" s="183">
        <v>0.05902777777777778</v>
      </c>
      <c r="Y222" s="80">
        <f t="shared" si="20"/>
        <v>12.705882352941176</v>
      </c>
      <c r="Z222" s="81">
        <f t="shared" si="21"/>
        <v>0.0032793209876543212</v>
      </c>
      <c r="AA222" s="83"/>
      <c r="AB222" s="96"/>
      <c r="AC222" s="82">
        <f t="shared" si="18"/>
      </c>
      <c r="AD222" s="84">
        <v>1.2</v>
      </c>
      <c r="AE222" s="99">
        <v>0.013888888888888888</v>
      </c>
      <c r="AF222" s="172"/>
      <c r="AG222" s="173"/>
      <c r="AH222" s="173"/>
      <c r="AI222" s="173"/>
      <c r="AJ222" s="216"/>
      <c r="AK222" s="181"/>
      <c r="AL222" s="203"/>
    </row>
    <row r="223" spans="1:38" s="33" customFormat="1" ht="9" customHeight="1">
      <c r="A223" s="34" t="s">
        <v>296</v>
      </c>
      <c r="B223" s="35" t="s">
        <v>15</v>
      </c>
      <c r="C223" s="24">
        <f t="shared" si="22"/>
        <v>40030</v>
      </c>
      <c r="E223" s="163"/>
      <c r="F223" s="36"/>
      <c r="G223" s="37"/>
      <c r="H223" s="37"/>
      <c r="I223" s="37"/>
      <c r="J223" s="37"/>
      <c r="K223" s="37"/>
      <c r="L223" s="38"/>
      <c r="M223" s="170"/>
      <c r="N223" s="193"/>
      <c r="O223" s="39"/>
      <c r="P223" s="40"/>
      <c r="Q223" s="41"/>
      <c r="R223" s="42"/>
      <c r="S223" s="42"/>
      <c r="T223" s="42"/>
      <c r="U223" s="42"/>
      <c r="V223" s="42"/>
      <c r="W223" s="189">
        <f t="shared" si="19"/>
        <v>0</v>
      </c>
      <c r="X223" s="183"/>
      <c r="Y223" s="80">
        <f t="shared" si="20"/>
      </c>
      <c r="Z223" s="81">
        <f t="shared" si="21"/>
      </c>
      <c r="AA223" s="83"/>
      <c r="AB223" s="96"/>
      <c r="AC223" s="82">
        <f t="shared" si="18"/>
      </c>
      <c r="AD223" s="84"/>
      <c r="AE223" s="99"/>
      <c r="AF223" s="172"/>
      <c r="AG223" s="173"/>
      <c r="AH223" s="173"/>
      <c r="AI223" s="173"/>
      <c r="AJ223" s="216"/>
      <c r="AK223" s="181"/>
      <c r="AL223" s="203"/>
    </row>
    <row r="224" spans="1:38" s="33" customFormat="1" ht="9" customHeight="1">
      <c r="A224" s="34" t="s">
        <v>297</v>
      </c>
      <c r="B224" s="35" t="s">
        <v>17</v>
      </c>
      <c r="C224" s="24">
        <f t="shared" si="22"/>
        <v>40031</v>
      </c>
      <c r="E224" s="163">
        <v>1</v>
      </c>
      <c r="F224" s="36"/>
      <c r="G224" s="37"/>
      <c r="H224" s="37"/>
      <c r="I224" s="37"/>
      <c r="J224" s="37"/>
      <c r="K224" s="37"/>
      <c r="L224" s="38"/>
      <c r="M224" s="170"/>
      <c r="N224" s="193"/>
      <c r="O224" s="39"/>
      <c r="P224" s="40"/>
      <c r="Q224" s="41"/>
      <c r="R224" s="42"/>
      <c r="S224" s="42"/>
      <c r="T224" s="42"/>
      <c r="U224" s="42"/>
      <c r="V224" s="42"/>
      <c r="W224" s="189">
        <f t="shared" si="19"/>
        <v>0</v>
      </c>
      <c r="X224" s="183"/>
      <c r="Y224" s="80">
        <f t="shared" si="20"/>
      </c>
      <c r="Z224" s="81">
        <f t="shared" si="21"/>
      </c>
      <c r="AA224" s="83">
        <v>83</v>
      </c>
      <c r="AB224" s="96">
        <v>0.11805555555555557</v>
      </c>
      <c r="AC224" s="82">
        <f t="shared" si="18"/>
        <v>29.294117647058822</v>
      </c>
      <c r="AD224" s="84"/>
      <c r="AE224" s="99"/>
      <c r="AF224" s="172"/>
      <c r="AG224" s="173"/>
      <c r="AH224" s="173"/>
      <c r="AI224" s="173"/>
      <c r="AJ224" s="216"/>
      <c r="AK224" s="181"/>
      <c r="AL224" s="203"/>
    </row>
    <row r="225" spans="1:38" s="33" customFormat="1" ht="9" customHeight="1">
      <c r="A225" s="34" t="s">
        <v>298</v>
      </c>
      <c r="B225" s="35" t="s">
        <v>19</v>
      </c>
      <c r="C225" s="24">
        <f t="shared" si="22"/>
        <v>40032</v>
      </c>
      <c r="E225" s="163"/>
      <c r="F225" s="36"/>
      <c r="G225" s="37"/>
      <c r="H225" s="37"/>
      <c r="I225" s="37"/>
      <c r="J225" s="37"/>
      <c r="K225" s="37"/>
      <c r="L225" s="38"/>
      <c r="M225" s="170"/>
      <c r="N225" s="193"/>
      <c r="O225" s="39"/>
      <c r="P225" s="40"/>
      <c r="Q225" s="41"/>
      <c r="R225" s="42"/>
      <c r="S225" s="42"/>
      <c r="T225" s="42"/>
      <c r="U225" s="42"/>
      <c r="V225" s="42"/>
      <c r="W225" s="189">
        <f t="shared" si="19"/>
        <v>0</v>
      </c>
      <c r="X225" s="183"/>
      <c r="Y225" s="80">
        <f t="shared" si="20"/>
      </c>
      <c r="Z225" s="81">
        <f t="shared" si="21"/>
      </c>
      <c r="AA225" s="83"/>
      <c r="AB225" s="96"/>
      <c r="AC225" s="82">
        <f t="shared" si="18"/>
      </c>
      <c r="AD225" s="84"/>
      <c r="AE225" s="99"/>
      <c r="AF225" s="172"/>
      <c r="AG225" s="173"/>
      <c r="AH225" s="173"/>
      <c r="AI225" s="173"/>
      <c r="AJ225" s="216"/>
      <c r="AK225" s="181"/>
      <c r="AL225" s="203"/>
    </row>
    <row r="226" spans="1:38" s="33" customFormat="1" ht="9" customHeight="1">
      <c r="A226" s="34" t="s">
        <v>299</v>
      </c>
      <c r="B226" s="35" t="s">
        <v>21</v>
      </c>
      <c r="C226" s="24">
        <f t="shared" si="22"/>
        <v>40033</v>
      </c>
      <c r="E226" s="163"/>
      <c r="F226" s="36"/>
      <c r="G226" s="37"/>
      <c r="H226" s="37"/>
      <c r="I226" s="37"/>
      <c r="J226" s="37"/>
      <c r="K226" s="37"/>
      <c r="L226" s="38"/>
      <c r="M226" s="170"/>
      <c r="N226" s="193"/>
      <c r="O226" s="39"/>
      <c r="P226" s="40"/>
      <c r="Q226" s="41"/>
      <c r="R226" s="42"/>
      <c r="S226" s="42"/>
      <c r="T226" s="42"/>
      <c r="U226" s="42"/>
      <c r="V226" s="42"/>
      <c r="W226" s="189">
        <f t="shared" si="19"/>
        <v>0</v>
      </c>
      <c r="X226" s="183"/>
      <c r="Y226" s="80">
        <f t="shared" si="20"/>
      </c>
      <c r="Z226" s="81">
        <f t="shared" si="21"/>
      </c>
      <c r="AA226" s="83"/>
      <c r="AB226" s="96"/>
      <c r="AC226" s="82">
        <f t="shared" si="18"/>
      </c>
      <c r="AD226" s="84"/>
      <c r="AE226" s="99"/>
      <c r="AF226" s="172"/>
      <c r="AG226" s="173"/>
      <c r="AH226" s="173"/>
      <c r="AI226" s="173"/>
      <c r="AJ226" s="216"/>
      <c r="AK226" s="181"/>
      <c r="AL226" s="203"/>
    </row>
    <row r="227" spans="1:39" s="33" customFormat="1" ht="9" customHeight="1">
      <c r="A227" s="34" t="s">
        <v>300</v>
      </c>
      <c r="B227" s="35" t="s">
        <v>23</v>
      </c>
      <c r="C227" s="24">
        <f t="shared" si="22"/>
        <v>40034</v>
      </c>
      <c r="D227" s="43"/>
      <c r="E227" s="164">
        <v>1</v>
      </c>
      <c r="F227" s="44"/>
      <c r="G227" s="45"/>
      <c r="H227" s="45"/>
      <c r="I227" s="45"/>
      <c r="J227" s="45"/>
      <c r="K227" s="45"/>
      <c r="L227" s="46"/>
      <c r="M227" s="171"/>
      <c r="N227" s="194"/>
      <c r="O227" s="47"/>
      <c r="P227" s="48"/>
      <c r="Q227" s="49"/>
      <c r="R227" s="50"/>
      <c r="S227" s="50"/>
      <c r="T227" s="50"/>
      <c r="U227" s="50"/>
      <c r="V227" s="50"/>
      <c r="W227" s="189">
        <f t="shared" si="19"/>
        <v>0</v>
      </c>
      <c r="X227" s="184"/>
      <c r="Y227" s="80">
        <f t="shared" si="20"/>
      </c>
      <c r="Z227" s="81">
        <f t="shared" si="21"/>
      </c>
      <c r="AA227" s="85">
        <v>140</v>
      </c>
      <c r="AB227" s="97">
        <v>0.1875</v>
      </c>
      <c r="AC227" s="82">
        <f t="shared" si="18"/>
        <v>31.11111111111111</v>
      </c>
      <c r="AD227" s="86"/>
      <c r="AE227" s="100"/>
      <c r="AF227" s="174"/>
      <c r="AG227" s="175"/>
      <c r="AH227" s="175"/>
      <c r="AI227" s="175"/>
      <c r="AJ227" s="217"/>
      <c r="AK227" s="182"/>
      <c r="AL227" s="204"/>
      <c r="AM227" s="43"/>
    </row>
    <row r="228" spans="1:39" s="33" customFormat="1" ht="9" customHeight="1">
      <c r="A228" s="34" t="s">
        <v>301</v>
      </c>
      <c r="B228" s="35" t="s">
        <v>10</v>
      </c>
      <c r="C228" s="24">
        <f t="shared" si="22"/>
        <v>40035</v>
      </c>
      <c r="D228" s="25" t="s">
        <v>127</v>
      </c>
      <c r="E228" s="163">
        <v>1</v>
      </c>
      <c r="F228" s="36"/>
      <c r="G228" s="37"/>
      <c r="H228" s="37"/>
      <c r="I228" s="37"/>
      <c r="J228" s="37"/>
      <c r="K228" s="37"/>
      <c r="L228" s="38"/>
      <c r="M228" s="170"/>
      <c r="N228" s="193"/>
      <c r="O228" s="39"/>
      <c r="P228" s="40"/>
      <c r="Q228" s="41"/>
      <c r="R228" s="42"/>
      <c r="S228" s="42"/>
      <c r="T228" s="42"/>
      <c r="U228" s="42"/>
      <c r="V228" s="42"/>
      <c r="W228" s="189">
        <f t="shared" si="19"/>
        <v>0</v>
      </c>
      <c r="X228" s="183"/>
      <c r="Y228" s="80">
        <f t="shared" si="20"/>
      </c>
      <c r="Z228" s="81">
        <f t="shared" si="21"/>
      </c>
      <c r="AA228" s="83">
        <v>54</v>
      </c>
      <c r="AB228" s="96">
        <v>0.0763888888888889</v>
      </c>
      <c r="AC228" s="82">
        <f t="shared" si="18"/>
        <v>29.454545454545453</v>
      </c>
      <c r="AD228" s="84"/>
      <c r="AE228" s="99"/>
      <c r="AF228" s="172"/>
      <c r="AG228" s="173"/>
      <c r="AH228" s="173"/>
      <c r="AI228" s="173"/>
      <c r="AJ228" s="216"/>
      <c r="AK228" s="181"/>
      <c r="AL228" s="203"/>
      <c r="AM228" s="25" t="s">
        <v>127</v>
      </c>
    </row>
    <row r="229" spans="1:38" s="33" customFormat="1" ht="9" customHeight="1">
      <c r="A229" s="34" t="s">
        <v>302</v>
      </c>
      <c r="B229" s="35" t="s">
        <v>13</v>
      </c>
      <c r="C229" s="24">
        <f t="shared" si="22"/>
        <v>40036</v>
      </c>
      <c r="E229" s="163">
        <v>1</v>
      </c>
      <c r="F229" s="36"/>
      <c r="G229" s="37"/>
      <c r="H229" s="37"/>
      <c r="I229" s="37"/>
      <c r="J229" s="37">
        <v>17</v>
      </c>
      <c r="K229" s="37"/>
      <c r="L229" s="38"/>
      <c r="M229" s="170"/>
      <c r="N229" s="193"/>
      <c r="O229" s="39"/>
      <c r="P229" s="40"/>
      <c r="Q229" s="41"/>
      <c r="R229" s="42"/>
      <c r="S229" s="42"/>
      <c r="T229" s="42"/>
      <c r="U229" s="42"/>
      <c r="V229" s="42"/>
      <c r="W229" s="189">
        <f t="shared" si="19"/>
        <v>17</v>
      </c>
      <c r="X229" s="183">
        <v>0.05555555555555555</v>
      </c>
      <c r="Y229" s="80">
        <f t="shared" si="20"/>
        <v>12.75</v>
      </c>
      <c r="Z229" s="81">
        <f t="shared" si="21"/>
        <v>0.00326797385620915</v>
      </c>
      <c r="AA229" s="83"/>
      <c r="AB229" s="96"/>
      <c r="AC229" s="82">
        <f t="shared" si="18"/>
      </c>
      <c r="AD229" s="84"/>
      <c r="AE229" s="99"/>
      <c r="AF229" s="172"/>
      <c r="AG229" s="173"/>
      <c r="AH229" s="173"/>
      <c r="AI229" s="173"/>
      <c r="AJ229" s="216"/>
      <c r="AK229" s="181"/>
      <c r="AL229" s="203"/>
    </row>
    <row r="230" spans="1:38" s="33" customFormat="1" ht="9" customHeight="1">
      <c r="A230" s="34" t="s">
        <v>303</v>
      </c>
      <c r="B230" s="35" t="s">
        <v>15</v>
      </c>
      <c r="C230" s="24">
        <f t="shared" si="22"/>
        <v>40037</v>
      </c>
      <c r="E230" s="163">
        <v>2</v>
      </c>
      <c r="F230" s="36"/>
      <c r="G230" s="37"/>
      <c r="H230" s="37"/>
      <c r="I230" s="37"/>
      <c r="J230" s="37"/>
      <c r="K230" s="37"/>
      <c r="L230" s="38"/>
      <c r="M230" s="170"/>
      <c r="N230" s="193"/>
      <c r="O230" s="39"/>
      <c r="P230" s="40"/>
      <c r="Q230" s="41"/>
      <c r="R230" s="42"/>
      <c r="S230" s="42"/>
      <c r="T230" s="42"/>
      <c r="U230" s="42"/>
      <c r="V230" s="42"/>
      <c r="W230" s="189">
        <f t="shared" si="19"/>
        <v>0</v>
      </c>
      <c r="X230" s="183"/>
      <c r="Y230" s="80">
        <f t="shared" si="20"/>
      </c>
      <c r="Z230" s="81">
        <f t="shared" si="21"/>
      </c>
      <c r="AA230" s="83">
        <v>63</v>
      </c>
      <c r="AB230" s="96">
        <v>0.08680555555555557</v>
      </c>
      <c r="AC230" s="82">
        <f t="shared" si="18"/>
        <v>30.239999999999995</v>
      </c>
      <c r="AD230" s="84">
        <v>0.5</v>
      </c>
      <c r="AE230" s="99">
        <v>0.006944444444444444</v>
      </c>
      <c r="AF230" s="172"/>
      <c r="AG230" s="173"/>
      <c r="AH230" s="173"/>
      <c r="AI230" s="173"/>
      <c r="AJ230" s="216"/>
      <c r="AK230" s="181"/>
      <c r="AL230" s="203"/>
    </row>
    <row r="231" spans="1:38" s="33" customFormat="1" ht="9" customHeight="1">
      <c r="A231" s="34" t="s">
        <v>304</v>
      </c>
      <c r="B231" s="35" t="s">
        <v>17</v>
      </c>
      <c r="C231" s="24">
        <f t="shared" si="22"/>
        <v>40038</v>
      </c>
      <c r="E231" s="163">
        <v>2</v>
      </c>
      <c r="F231" s="36">
        <v>10</v>
      </c>
      <c r="G231" s="37">
        <v>3</v>
      </c>
      <c r="H231" s="37"/>
      <c r="I231" s="37"/>
      <c r="J231" s="37"/>
      <c r="K231" s="37"/>
      <c r="L231" s="38"/>
      <c r="M231" s="170"/>
      <c r="N231" s="193">
        <v>3</v>
      </c>
      <c r="O231" s="39"/>
      <c r="P231" s="40"/>
      <c r="Q231" s="41"/>
      <c r="R231" s="42"/>
      <c r="S231" s="42"/>
      <c r="T231" s="42"/>
      <c r="U231" s="42"/>
      <c r="V231" s="42"/>
      <c r="W231" s="189">
        <f t="shared" si="19"/>
        <v>16</v>
      </c>
      <c r="X231" s="183">
        <v>0.04513888888888889</v>
      </c>
      <c r="Y231" s="80">
        <f t="shared" si="20"/>
        <v>14.769230769230768</v>
      </c>
      <c r="Z231" s="81">
        <f t="shared" si="21"/>
        <v>0.0028211805555555555</v>
      </c>
      <c r="AA231" s="83"/>
      <c r="AB231" s="96"/>
      <c r="AC231" s="82">
        <f t="shared" si="18"/>
      </c>
      <c r="AD231" s="84">
        <v>2.5</v>
      </c>
      <c r="AE231" s="99">
        <v>0.03125</v>
      </c>
      <c r="AF231" s="172"/>
      <c r="AG231" s="173"/>
      <c r="AH231" s="173"/>
      <c r="AI231" s="173"/>
      <c r="AJ231" s="216"/>
      <c r="AK231" s="181"/>
      <c r="AL231" s="203"/>
    </row>
    <row r="232" spans="1:38" s="33" customFormat="1" ht="9" customHeight="1">
      <c r="A232" s="34" t="s">
        <v>305</v>
      </c>
      <c r="B232" s="35" t="s">
        <v>19</v>
      </c>
      <c r="C232" s="24">
        <f t="shared" si="22"/>
        <v>40039</v>
      </c>
      <c r="E232" s="163">
        <v>1</v>
      </c>
      <c r="F232" s="36"/>
      <c r="G232" s="37"/>
      <c r="H232" s="37"/>
      <c r="I232" s="37"/>
      <c r="J232" s="37"/>
      <c r="K232" s="37"/>
      <c r="L232" s="38"/>
      <c r="M232" s="170"/>
      <c r="N232" s="193"/>
      <c r="O232" s="39"/>
      <c r="P232" s="40"/>
      <c r="Q232" s="41"/>
      <c r="R232" s="42"/>
      <c r="S232" s="42"/>
      <c r="T232" s="42"/>
      <c r="U232" s="42"/>
      <c r="V232" s="42"/>
      <c r="W232" s="189">
        <f t="shared" si="19"/>
        <v>0</v>
      </c>
      <c r="X232" s="183"/>
      <c r="Y232" s="80">
        <f t="shared" si="20"/>
      </c>
      <c r="Z232" s="81">
        <f t="shared" si="21"/>
      </c>
      <c r="AA232" s="83">
        <v>54</v>
      </c>
      <c r="AB232" s="96">
        <v>0.06944444444444443</v>
      </c>
      <c r="AC232" s="82">
        <f t="shared" si="18"/>
        <v>32.400000000000006</v>
      </c>
      <c r="AD232" s="84"/>
      <c r="AE232" s="99"/>
      <c r="AF232" s="172"/>
      <c r="AG232" s="173"/>
      <c r="AH232" s="173"/>
      <c r="AI232" s="173"/>
      <c r="AJ232" s="216"/>
      <c r="AK232" s="181"/>
      <c r="AL232" s="203"/>
    </row>
    <row r="233" spans="1:38" s="33" customFormat="1" ht="9" customHeight="1">
      <c r="A233" s="34" t="s">
        <v>306</v>
      </c>
      <c r="B233" s="35" t="s">
        <v>21</v>
      </c>
      <c r="C233" s="24">
        <f t="shared" si="22"/>
        <v>40040</v>
      </c>
      <c r="E233" s="163">
        <v>1</v>
      </c>
      <c r="F233" s="36">
        <v>2</v>
      </c>
      <c r="G233" s="37"/>
      <c r="H233" s="37"/>
      <c r="I233" s="37"/>
      <c r="J233" s="37"/>
      <c r="K233" s="37"/>
      <c r="L233" s="38"/>
      <c r="M233" s="170"/>
      <c r="N233" s="193"/>
      <c r="O233" s="39"/>
      <c r="P233" s="40"/>
      <c r="Q233" s="41"/>
      <c r="R233" s="42"/>
      <c r="S233" s="42">
        <v>10.2</v>
      </c>
      <c r="T233" s="42"/>
      <c r="U233" s="42"/>
      <c r="V233" s="42"/>
      <c r="W233" s="189">
        <f t="shared" si="19"/>
        <v>12.2</v>
      </c>
      <c r="X233" s="183">
        <v>0.034722222222222224</v>
      </c>
      <c r="Y233" s="80">
        <f t="shared" si="20"/>
        <v>14.639999999999999</v>
      </c>
      <c r="Z233" s="81">
        <f t="shared" si="21"/>
        <v>0.00284608378870674</v>
      </c>
      <c r="AA233" s="83"/>
      <c r="AB233" s="96"/>
      <c r="AC233" s="82">
        <f t="shared" si="18"/>
      </c>
      <c r="AD233" s="84"/>
      <c r="AE233" s="99"/>
      <c r="AF233" s="172"/>
      <c r="AG233" s="173"/>
      <c r="AH233" s="173">
        <v>10</v>
      </c>
      <c r="AI233" s="173"/>
      <c r="AJ233" s="216"/>
      <c r="AK233" s="181"/>
      <c r="AL233" s="203"/>
    </row>
    <row r="234" spans="1:39" s="33" customFormat="1" ht="9" customHeight="1">
      <c r="A234" s="34" t="s">
        <v>307</v>
      </c>
      <c r="B234" s="35" t="s">
        <v>23</v>
      </c>
      <c r="C234" s="24">
        <f t="shared" si="22"/>
        <v>40041</v>
      </c>
      <c r="D234" s="43"/>
      <c r="E234" s="164">
        <v>1</v>
      </c>
      <c r="F234" s="44"/>
      <c r="G234" s="45"/>
      <c r="H234" s="45"/>
      <c r="I234" s="45"/>
      <c r="J234" s="45"/>
      <c r="K234" s="45"/>
      <c r="L234" s="46"/>
      <c r="M234" s="171"/>
      <c r="N234" s="194"/>
      <c r="O234" s="47"/>
      <c r="P234" s="48"/>
      <c r="Q234" s="49"/>
      <c r="R234" s="50"/>
      <c r="S234" s="50"/>
      <c r="T234" s="50"/>
      <c r="U234" s="50"/>
      <c r="V234" s="50"/>
      <c r="W234" s="189">
        <f t="shared" si="19"/>
        <v>0</v>
      </c>
      <c r="X234" s="184"/>
      <c r="Y234" s="80">
        <f t="shared" si="20"/>
      </c>
      <c r="Z234" s="81">
        <f t="shared" si="21"/>
      </c>
      <c r="AA234" s="85">
        <v>82</v>
      </c>
      <c r="AB234" s="97">
        <v>0.11944444444444445</v>
      </c>
      <c r="AC234" s="82">
        <f t="shared" si="18"/>
        <v>28.6046511627907</v>
      </c>
      <c r="AD234" s="86"/>
      <c r="AE234" s="100"/>
      <c r="AF234" s="174"/>
      <c r="AG234" s="175"/>
      <c r="AH234" s="175"/>
      <c r="AI234" s="175"/>
      <c r="AJ234" s="217"/>
      <c r="AK234" s="182"/>
      <c r="AL234" s="204"/>
      <c r="AM234" s="43"/>
    </row>
    <row r="235" spans="1:39" s="33" customFormat="1" ht="9" customHeight="1">
      <c r="A235" s="34" t="s">
        <v>308</v>
      </c>
      <c r="B235" s="35" t="s">
        <v>10</v>
      </c>
      <c r="C235" s="24">
        <f t="shared" si="22"/>
        <v>40042</v>
      </c>
      <c r="D235" s="25" t="s">
        <v>128</v>
      </c>
      <c r="E235" s="163">
        <v>2</v>
      </c>
      <c r="F235" s="36"/>
      <c r="G235" s="37"/>
      <c r="H235" s="37"/>
      <c r="I235" s="37"/>
      <c r="J235" s="37"/>
      <c r="K235" s="37"/>
      <c r="L235" s="38"/>
      <c r="M235" s="170"/>
      <c r="N235" s="193"/>
      <c r="O235" s="39"/>
      <c r="P235" s="40"/>
      <c r="Q235" s="41"/>
      <c r="R235" s="42"/>
      <c r="S235" s="42"/>
      <c r="T235" s="42"/>
      <c r="U235" s="42"/>
      <c r="V235" s="42"/>
      <c r="W235" s="189">
        <f t="shared" si="19"/>
        <v>0</v>
      </c>
      <c r="X235" s="183"/>
      <c r="Y235" s="80">
        <f t="shared" si="20"/>
      </c>
      <c r="Z235" s="81">
        <f t="shared" si="21"/>
      </c>
      <c r="AA235" s="83">
        <v>60</v>
      </c>
      <c r="AB235" s="96">
        <v>0.08333333333333333</v>
      </c>
      <c r="AC235" s="82">
        <f t="shared" si="18"/>
        <v>30</v>
      </c>
      <c r="AD235" s="84">
        <v>2.3</v>
      </c>
      <c r="AE235" s="99">
        <v>0.027777777777777776</v>
      </c>
      <c r="AF235" s="172"/>
      <c r="AG235" s="173"/>
      <c r="AH235" s="173"/>
      <c r="AI235" s="173"/>
      <c r="AJ235" s="216"/>
      <c r="AK235" s="181"/>
      <c r="AL235" s="203"/>
      <c r="AM235" s="25" t="s">
        <v>128</v>
      </c>
    </row>
    <row r="236" spans="1:38" s="33" customFormat="1" ht="9" customHeight="1">
      <c r="A236" s="34" t="s">
        <v>309</v>
      </c>
      <c r="B236" s="35" t="s">
        <v>13</v>
      </c>
      <c r="C236" s="24">
        <f t="shared" si="22"/>
        <v>40043</v>
      </c>
      <c r="E236" s="163">
        <v>1</v>
      </c>
      <c r="F236" s="36"/>
      <c r="G236" s="37"/>
      <c r="H236" s="37"/>
      <c r="I236" s="37"/>
      <c r="J236" s="37"/>
      <c r="K236" s="37">
        <v>21.5</v>
      </c>
      <c r="L236" s="38"/>
      <c r="M236" s="170"/>
      <c r="N236" s="193"/>
      <c r="O236" s="39"/>
      <c r="P236" s="40"/>
      <c r="Q236" s="41"/>
      <c r="R236" s="42"/>
      <c r="S236" s="42"/>
      <c r="T236" s="42"/>
      <c r="U236" s="42"/>
      <c r="V236" s="42"/>
      <c r="W236" s="189">
        <f t="shared" si="19"/>
        <v>21.5</v>
      </c>
      <c r="X236" s="183">
        <v>0.07291666666666667</v>
      </c>
      <c r="Y236" s="80">
        <f t="shared" si="20"/>
        <v>12.285714285714285</v>
      </c>
      <c r="Z236" s="81">
        <f t="shared" si="21"/>
        <v>0.0033914728682170547</v>
      </c>
      <c r="AA236" s="83"/>
      <c r="AB236" s="96"/>
      <c r="AC236" s="82">
        <f t="shared" si="18"/>
      </c>
      <c r="AD236" s="84"/>
      <c r="AE236" s="99"/>
      <c r="AF236" s="172"/>
      <c r="AG236" s="173"/>
      <c r="AH236" s="173"/>
      <c r="AI236" s="173"/>
      <c r="AJ236" s="216"/>
      <c r="AK236" s="181"/>
      <c r="AL236" s="203"/>
    </row>
    <row r="237" spans="1:38" s="33" customFormat="1" ht="9" customHeight="1">
      <c r="A237" s="34" t="s">
        <v>310</v>
      </c>
      <c r="B237" s="35" t="s">
        <v>15</v>
      </c>
      <c r="C237" s="24">
        <f t="shared" si="22"/>
        <v>40044</v>
      </c>
      <c r="E237" s="163">
        <v>2</v>
      </c>
      <c r="F237" s="36"/>
      <c r="G237" s="37"/>
      <c r="H237" s="37">
        <v>10</v>
      </c>
      <c r="I237" s="37"/>
      <c r="J237" s="37"/>
      <c r="K237" s="37"/>
      <c r="L237" s="38"/>
      <c r="M237" s="170"/>
      <c r="N237" s="193"/>
      <c r="O237" s="39"/>
      <c r="P237" s="40"/>
      <c r="Q237" s="41"/>
      <c r="R237" s="42"/>
      <c r="S237" s="42"/>
      <c r="T237" s="42"/>
      <c r="U237" s="42"/>
      <c r="V237" s="42"/>
      <c r="W237" s="189">
        <f t="shared" si="19"/>
        <v>10</v>
      </c>
      <c r="X237" s="183">
        <v>0.034722222222222224</v>
      </c>
      <c r="Y237" s="80">
        <f t="shared" si="20"/>
        <v>12</v>
      </c>
      <c r="Z237" s="81">
        <f t="shared" si="21"/>
        <v>0.0034722222222222225</v>
      </c>
      <c r="AA237" s="83"/>
      <c r="AB237" s="96"/>
      <c r="AC237" s="82">
        <f t="shared" si="18"/>
      </c>
      <c r="AD237" s="84">
        <v>3</v>
      </c>
      <c r="AE237" s="99">
        <v>0.041666666666666664</v>
      </c>
      <c r="AF237" s="172"/>
      <c r="AG237" s="173"/>
      <c r="AH237" s="173"/>
      <c r="AI237" s="173"/>
      <c r="AJ237" s="216"/>
      <c r="AK237" s="181"/>
      <c r="AL237" s="203"/>
    </row>
    <row r="238" spans="1:38" s="33" customFormat="1" ht="9" customHeight="1">
      <c r="A238" s="34" t="s">
        <v>311</v>
      </c>
      <c r="B238" s="35" t="s">
        <v>17</v>
      </c>
      <c r="C238" s="24">
        <f t="shared" si="22"/>
        <v>40045</v>
      </c>
      <c r="E238" s="163">
        <v>2</v>
      </c>
      <c r="F238" s="36">
        <v>9</v>
      </c>
      <c r="G238" s="37">
        <v>6</v>
      </c>
      <c r="H238" s="37"/>
      <c r="I238" s="37"/>
      <c r="J238" s="37"/>
      <c r="K238" s="37"/>
      <c r="L238" s="38"/>
      <c r="M238" s="170"/>
      <c r="N238" s="193"/>
      <c r="O238" s="39"/>
      <c r="P238" s="40"/>
      <c r="Q238" s="41"/>
      <c r="R238" s="42"/>
      <c r="S238" s="42"/>
      <c r="T238" s="42">
        <v>5</v>
      </c>
      <c r="U238" s="42"/>
      <c r="V238" s="42"/>
      <c r="W238" s="189">
        <f t="shared" si="19"/>
        <v>20</v>
      </c>
      <c r="X238" s="183">
        <v>0.0625</v>
      </c>
      <c r="Y238" s="80">
        <f t="shared" si="20"/>
        <v>13.333333333333334</v>
      </c>
      <c r="Z238" s="81">
        <f t="shared" si="21"/>
        <v>0.003125</v>
      </c>
      <c r="AA238" s="83">
        <v>35</v>
      </c>
      <c r="AB238" s="96">
        <v>0.052083333333333336</v>
      </c>
      <c r="AC238" s="82">
        <f t="shared" si="18"/>
        <v>28</v>
      </c>
      <c r="AD238" s="84"/>
      <c r="AE238" s="99"/>
      <c r="AF238" s="172"/>
      <c r="AG238" s="173"/>
      <c r="AH238" s="173"/>
      <c r="AI238" s="173"/>
      <c r="AJ238" s="216"/>
      <c r="AK238" s="181"/>
      <c r="AL238" s="203"/>
    </row>
    <row r="239" spans="1:38" s="33" customFormat="1" ht="9" customHeight="1">
      <c r="A239" s="34" t="s">
        <v>312</v>
      </c>
      <c r="B239" s="35" t="s">
        <v>19</v>
      </c>
      <c r="C239" s="24">
        <f t="shared" si="22"/>
        <v>40046</v>
      </c>
      <c r="E239" s="163">
        <v>1</v>
      </c>
      <c r="F239" s="36"/>
      <c r="G239" s="37"/>
      <c r="H239" s="37"/>
      <c r="I239" s="37"/>
      <c r="J239" s="37"/>
      <c r="K239" s="37"/>
      <c r="L239" s="38"/>
      <c r="M239" s="170"/>
      <c r="N239" s="193"/>
      <c r="O239" s="39"/>
      <c r="P239" s="40"/>
      <c r="Q239" s="41"/>
      <c r="R239" s="42"/>
      <c r="S239" s="42"/>
      <c r="T239" s="42"/>
      <c r="U239" s="42"/>
      <c r="V239" s="42"/>
      <c r="W239" s="189">
        <f t="shared" si="19"/>
        <v>0</v>
      </c>
      <c r="X239" s="183"/>
      <c r="Y239" s="80">
        <f t="shared" si="20"/>
      </c>
      <c r="Z239" s="81">
        <f t="shared" si="21"/>
      </c>
      <c r="AA239" s="83"/>
      <c r="AB239" s="96"/>
      <c r="AC239" s="82">
        <f t="shared" si="18"/>
      </c>
      <c r="AD239" s="84">
        <v>2</v>
      </c>
      <c r="AE239" s="99">
        <v>0.03125</v>
      </c>
      <c r="AF239" s="172"/>
      <c r="AG239" s="173"/>
      <c r="AH239" s="173"/>
      <c r="AI239" s="173"/>
      <c r="AJ239" s="216"/>
      <c r="AK239" s="181"/>
      <c r="AL239" s="203"/>
    </row>
    <row r="240" spans="1:38" s="33" customFormat="1" ht="9" customHeight="1">
      <c r="A240" s="34" t="s">
        <v>313</v>
      </c>
      <c r="B240" s="35" t="s">
        <v>21</v>
      </c>
      <c r="C240" s="24">
        <f t="shared" si="22"/>
        <v>40047</v>
      </c>
      <c r="E240" s="163">
        <v>1</v>
      </c>
      <c r="F240" s="36"/>
      <c r="G240" s="37"/>
      <c r="H240" s="37">
        <v>5</v>
      </c>
      <c r="I240" s="37"/>
      <c r="J240" s="37"/>
      <c r="K240" s="37"/>
      <c r="L240" s="38"/>
      <c r="M240" s="170"/>
      <c r="N240" s="193"/>
      <c r="O240" s="39"/>
      <c r="P240" s="40"/>
      <c r="Q240" s="41"/>
      <c r="R240" s="42"/>
      <c r="S240" s="42">
        <v>10</v>
      </c>
      <c r="T240" s="42"/>
      <c r="U240" s="42"/>
      <c r="V240" s="42"/>
      <c r="W240" s="189">
        <f t="shared" si="19"/>
        <v>15</v>
      </c>
      <c r="X240" s="183">
        <v>0.04513888888888889</v>
      </c>
      <c r="Y240" s="80">
        <f t="shared" si="20"/>
        <v>13.846153846153847</v>
      </c>
      <c r="Z240" s="81">
        <f t="shared" si="21"/>
        <v>0.0030092592592592593</v>
      </c>
      <c r="AA240" s="83"/>
      <c r="AB240" s="96"/>
      <c r="AC240" s="82">
        <f t="shared" si="18"/>
      </c>
      <c r="AD240" s="84"/>
      <c r="AE240" s="99"/>
      <c r="AF240" s="172"/>
      <c r="AG240" s="173"/>
      <c r="AH240" s="173">
        <v>10</v>
      </c>
      <c r="AI240" s="173"/>
      <c r="AJ240" s="216"/>
      <c r="AK240" s="181"/>
      <c r="AL240" s="203"/>
    </row>
    <row r="241" spans="1:39" s="33" customFormat="1" ht="9" customHeight="1">
      <c r="A241" s="34" t="s">
        <v>314</v>
      </c>
      <c r="B241" s="35" t="s">
        <v>23</v>
      </c>
      <c r="C241" s="24">
        <f t="shared" si="22"/>
        <v>40048</v>
      </c>
      <c r="D241" s="43"/>
      <c r="E241" s="164">
        <v>1</v>
      </c>
      <c r="F241" s="44"/>
      <c r="G241" s="45"/>
      <c r="H241" s="45"/>
      <c r="I241" s="45"/>
      <c r="J241" s="45"/>
      <c r="K241" s="45"/>
      <c r="L241" s="46"/>
      <c r="M241" s="171"/>
      <c r="N241" s="194"/>
      <c r="O241" s="47"/>
      <c r="P241" s="48"/>
      <c r="Q241" s="49"/>
      <c r="R241" s="50"/>
      <c r="S241" s="50"/>
      <c r="T241" s="50"/>
      <c r="U241" s="50"/>
      <c r="V241" s="50"/>
      <c r="W241" s="189">
        <f t="shared" si="19"/>
        <v>0</v>
      </c>
      <c r="X241" s="184"/>
      <c r="Y241" s="80">
        <f t="shared" si="20"/>
      </c>
      <c r="Z241" s="81">
        <f t="shared" si="21"/>
      </c>
      <c r="AA241" s="85">
        <v>30</v>
      </c>
      <c r="AB241" s="97">
        <v>0.041666666666666664</v>
      </c>
      <c r="AC241" s="82">
        <f t="shared" si="18"/>
        <v>30</v>
      </c>
      <c r="AD241" s="86"/>
      <c r="AE241" s="100"/>
      <c r="AF241" s="174"/>
      <c r="AG241" s="175"/>
      <c r="AH241" s="175"/>
      <c r="AI241" s="175"/>
      <c r="AJ241" s="217"/>
      <c r="AK241" s="182"/>
      <c r="AL241" s="204"/>
      <c r="AM241" s="43"/>
    </row>
    <row r="242" spans="1:39" s="33" customFormat="1" ht="9" customHeight="1">
      <c r="A242" s="34" t="s">
        <v>315</v>
      </c>
      <c r="B242" s="35" t="s">
        <v>10</v>
      </c>
      <c r="C242" s="24">
        <f t="shared" si="22"/>
        <v>40049</v>
      </c>
      <c r="D242" s="25" t="s">
        <v>129</v>
      </c>
      <c r="E242" s="163">
        <v>1</v>
      </c>
      <c r="F242" s="36"/>
      <c r="G242" s="37"/>
      <c r="H242" s="37"/>
      <c r="I242" s="37"/>
      <c r="J242" s="37"/>
      <c r="K242" s="37"/>
      <c r="L242" s="38"/>
      <c r="M242" s="170"/>
      <c r="N242" s="193"/>
      <c r="O242" s="39"/>
      <c r="P242" s="40"/>
      <c r="Q242" s="41"/>
      <c r="R242" s="42"/>
      <c r="S242" s="42"/>
      <c r="T242" s="42"/>
      <c r="U242" s="42"/>
      <c r="V242" s="42"/>
      <c r="W242" s="189">
        <f t="shared" si="19"/>
        <v>0</v>
      </c>
      <c r="X242" s="183"/>
      <c r="Y242" s="80">
        <f t="shared" si="20"/>
      </c>
      <c r="Z242" s="81">
        <f t="shared" si="21"/>
      </c>
      <c r="AA242" s="83">
        <v>47</v>
      </c>
      <c r="AB242" s="96">
        <v>0.06944444444444443</v>
      </c>
      <c r="AC242" s="82">
        <f t="shared" si="18"/>
        <v>28.200000000000003</v>
      </c>
      <c r="AD242" s="84"/>
      <c r="AE242" s="99"/>
      <c r="AF242" s="172"/>
      <c r="AG242" s="173"/>
      <c r="AH242" s="173"/>
      <c r="AI242" s="173"/>
      <c r="AJ242" s="216"/>
      <c r="AK242" s="181"/>
      <c r="AL242" s="203"/>
      <c r="AM242" s="25" t="s">
        <v>129</v>
      </c>
    </row>
    <row r="243" spans="1:38" s="33" customFormat="1" ht="9" customHeight="1">
      <c r="A243" s="34" t="s">
        <v>316</v>
      </c>
      <c r="B243" s="35" t="s">
        <v>13</v>
      </c>
      <c r="C243" s="24">
        <f t="shared" si="22"/>
        <v>40050</v>
      </c>
      <c r="E243" s="163">
        <v>1</v>
      </c>
      <c r="F243" s="36"/>
      <c r="G243" s="37"/>
      <c r="H243" s="37">
        <v>10</v>
      </c>
      <c r="I243" s="37"/>
      <c r="J243" s="37"/>
      <c r="K243" s="37"/>
      <c r="L243" s="38"/>
      <c r="M243" s="170"/>
      <c r="N243" s="193"/>
      <c r="O243" s="39"/>
      <c r="P243" s="40"/>
      <c r="Q243" s="41"/>
      <c r="R243" s="42"/>
      <c r="S243" s="42"/>
      <c r="T243" s="42"/>
      <c r="U243" s="42"/>
      <c r="V243" s="42"/>
      <c r="W243" s="189">
        <f t="shared" si="19"/>
        <v>10</v>
      </c>
      <c r="X243" s="183">
        <v>0.034722222222222224</v>
      </c>
      <c r="Y243" s="80">
        <f t="shared" si="20"/>
        <v>12</v>
      </c>
      <c r="Z243" s="81">
        <f t="shared" si="21"/>
        <v>0.0034722222222222225</v>
      </c>
      <c r="AA243" s="83"/>
      <c r="AB243" s="96"/>
      <c r="AC243" s="82">
        <f t="shared" si="18"/>
      </c>
      <c r="AD243" s="84"/>
      <c r="AE243" s="99"/>
      <c r="AF243" s="172"/>
      <c r="AG243" s="173"/>
      <c r="AH243" s="173"/>
      <c r="AI243" s="173"/>
      <c r="AJ243" s="216"/>
      <c r="AK243" s="181"/>
      <c r="AL243" s="203"/>
    </row>
    <row r="244" spans="1:38" s="33" customFormat="1" ht="9" customHeight="1">
      <c r="A244" s="34" t="s">
        <v>317</v>
      </c>
      <c r="B244" s="35" t="s">
        <v>15</v>
      </c>
      <c r="C244" s="24">
        <f t="shared" si="22"/>
        <v>40051</v>
      </c>
      <c r="E244" s="163">
        <v>1</v>
      </c>
      <c r="F244" s="36"/>
      <c r="G244" s="37"/>
      <c r="H244" s="37"/>
      <c r="I244" s="37"/>
      <c r="J244" s="37"/>
      <c r="K244" s="37"/>
      <c r="L244" s="38"/>
      <c r="M244" s="170"/>
      <c r="N244" s="193"/>
      <c r="O244" s="39"/>
      <c r="P244" s="40"/>
      <c r="Q244" s="41"/>
      <c r="R244" s="42"/>
      <c r="S244" s="42"/>
      <c r="T244" s="42"/>
      <c r="U244" s="42"/>
      <c r="V244" s="42"/>
      <c r="W244" s="189">
        <f t="shared" si="19"/>
        <v>0</v>
      </c>
      <c r="X244" s="183"/>
      <c r="Y244" s="80">
        <f t="shared" si="20"/>
      </c>
      <c r="Z244" s="81">
        <f t="shared" si="21"/>
      </c>
      <c r="AA244" s="83"/>
      <c r="AB244" s="96"/>
      <c r="AC244" s="82">
        <f t="shared" si="18"/>
      </c>
      <c r="AD244" s="84">
        <v>1.5</v>
      </c>
      <c r="AE244" s="99">
        <v>0.024305555555555556</v>
      </c>
      <c r="AF244" s="172"/>
      <c r="AG244" s="173"/>
      <c r="AH244" s="173"/>
      <c r="AI244" s="173"/>
      <c r="AJ244" s="216"/>
      <c r="AK244" s="181"/>
      <c r="AL244" s="203"/>
    </row>
    <row r="245" spans="1:38" s="33" customFormat="1" ht="9" customHeight="1">
      <c r="A245" s="34" t="s">
        <v>318</v>
      </c>
      <c r="B245" s="35" t="s">
        <v>17</v>
      </c>
      <c r="C245" s="24">
        <f t="shared" si="22"/>
        <v>40052</v>
      </c>
      <c r="E245" s="163"/>
      <c r="F245" s="36"/>
      <c r="G245" s="37"/>
      <c r="H245" s="37"/>
      <c r="I245" s="37"/>
      <c r="J245" s="37"/>
      <c r="K245" s="37"/>
      <c r="L245" s="38"/>
      <c r="M245" s="170"/>
      <c r="N245" s="193"/>
      <c r="O245" s="39"/>
      <c r="P245" s="40"/>
      <c r="Q245" s="41"/>
      <c r="R245" s="42"/>
      <c r="S245" s="42"/>
      <c r="T245" s="42"/>
      <c r="U245" s="42"/>
      <c r="V245" s="42"/>
      <c r="W245" s="189">
        <f t="shared" si="19"/>
        <v>0</v>
      </c>
      <c r="X245" s="183"/>
      <c r="Y245" s="80">
        <f t="shared" si="20"/>
      </c>
      <c r="Z245" s="81">
        <f t="shared" si="21"/>
      </c>
      <c r="AA245" s="83"/>
      <c r="AB245" s="96"/>
      <c r="AC245" s="82">
        <f t="shared" si="18"/>
      </c>
      <c r="AD245" s="84"/>
      <c r="AE245" s="99"/>
      <c r="AF245" s="172"/>
      <c r="AG245" s="173"/>
      <c r="AH245" s="173"/>
      <c r="AI245" s="173"/>
      <c r="AJ245" s="216"/>
      <c r="AK245" s="181"/>
      <c r="AL245" s="203"/>
    </row>
    <row r="246" spans="1:38" s="33" customFormat="1" ht="9" customHeight="1">
      <c r="A246" s="34" t="s">
        <v>319</v>
      </c>
      <c r="B246" s="35" t="s">
        <v>19</v>
      </c>
      <c r="C246" s="24">
        <f t="shared" si="22"/>
        <v>40053</v>
      </c>
      <c r="E246" s="163">
        <v>1</v>
      </c>
      <c r="F246" s="36"/>
      <c r="G246" s="37"/>
      <c r="H246" s="37"/>
      <c r="I246" s="37"/>
      <c r="J246" s="37"/>
      <c r="K246" s="37"/>
      <c r="L246" s="38"/>
      <c r="M246" s="170"/>
      <c r="N246" s="193"/>
      <c r="O246" s="39"/>
      <c r="P246" s="40"/>
      <c r="Q246" s="41"/>
      <c r="R246" s="42"/>
      <c r="S246" s="42"/>
      <c r="T246" s="42"/>
      <c r="U246" s="42"/>
      <c r="V246" s="42"/>
      <c r="W246" s="189">
        <f t="shared" si="19"/>
        <v>0</v>
      </c>
      <c r="X246" s="183"/>
      <c r="Y246" s="80">
        <f t="shared" si="20"/>
      </c>
      <c r="Z246" s="81">
        <f t="shared" si="21"/>
      </c>
      <c r="AA246" s="83"/>
      <c r="AB246" s="96"/>
      <c r="AC246" s="82">
        <f t="shared" si="18"/>
      </c>
      <c r="AD246" s="84">
        <v>1.5</v>
      </c>
      <c r="AE246" s="99">
        <v>0.024305555555555556</v>
      </c>
      <c r="AF246" s="172"/>
      <c r="AG246" s="173"/>
      <c r="AH246" s="173"/>
      <c r="AI246" s="173"/>
      <c r="AJ246" s="216"/>
      <c r="AK246" s="181"/>
      <c r="AL246" s="203"/>
    </row>
    <row r="247" spans="1:38" s="33" customFormat="1" ht="9" customHeight="1">
      <c r="A247" s="34" t="s">
        <v>320</v>
      </c>
      <c r="B247" s="35" t="s">
        <v>21</v>
      </c>
      <c r="C247" s="24">
        <f t="shared" si="22"/>
        <v>40054</v>
      </c>
      <c r="E247" s="163"/>
      <c r="F247" s="36"/>
      <c r="G247" s="37"/>
      <c r="H247" s="37"/>
      <c r="I247" s="37"/>
      <c r="J247" s="37"/>
      <c r="K247" s="37"/>
      <c r="L247" s="38"/>
      <c r="M247" s="170"/>
      <c r="N247" s="193"/>
      <c r="O247" s="39"/>
      <c r="P247" s="40"/>
      <c r="Q247" s="41"/>
      <c r="R247" s="42"/>
      <c r="S247" s="42"/>
      <c r="T247" s="42"/>
      <c r="U247" s="42"/>
      <c r="V247" s="42"/>
      <c r="W247" s="189">
        <f t="shared" si="19"/>
        <v>0</v>
      </c>
      <c r="X247" s="183"/>
      <c r="Y247" s="80">
        <f t="shared" si="20"/>
      </c>
      <c r="Z247" s="81">
        <f t="shared" si="21"/>
      </c>
      <c r="AA247" s="83"/>
      <c r="AB247" s="96"/>
      <c r="AC247" s="82">
        <f t="shared" si="18"/>
      </c>
      <c r="AD247" s="84"/>
      <c r="AE247" s="99"/>
      <c r="AF247" s="172"/>
      <c r="AG247" s="173"/>
      <c r="AH247" s="173"/>
      <c r="AI247" s="173"/>
      <c r="AJ247" s="216"/>
      <c r="AK247" s="181"/>
      <c r="AL247" s="203"/>
    </row>
    <row r="248" spans="1:39" s="33" customFormat="1" ht="9" customHeight="1">
      <c r="A248" s="34" t="s">
        <v>321</v>
      </c>
      <c r="B248" s="35" t="s">
        <v>23</v>
      </c>
      <c r="C248" s="24">
        <f t="shared" si="22"/>
        <v>40055</v>
      </c>
      <c r="D248" s="43"/>
      <c r="E248" s="164">
        <v>3</v>
      </c>
      <c r="F248" s="44"/>
      <c r="G248" s="45"/>
      <c r="H248" s="45"/>
      <c r="I248" s="45"/>
      <c r="J248" s="45"/>
      <c r="K248" s="45"/>
      <c r="L248" s="46"/>
      <c r="M248" s="171"/>
      <c r="N248" s="194"/>
      <c r="O248" s="47"/>
      <c r="P248" s="48"/>
      <c r="Q248" s="49"/>
      <c r="R248" s="50"/>
      <c r="S248" s="50"/>
      <c r="T248" s="50"/>
      <c r="U248" s="50">
        <v>42</v>
      </c>
      <c r="V248" s="50"/>
      <c r="W248" s="189">
        <f t="shared" si="19"/>
        <v>42</v>
      </c>
      <c r="X248" s="184">
        <v>0.2152777777777778</v>
      </c>
      <c r="Y248" s="80">
        <f t="shared" si="20"/>
        <v>8.129032258064516</v>
      </c>
      <c r="Z248" s="81">
        <f t="shared" si="21"/>
        <v>0.005125661375661376</v>
      </c>
      <c r="AA248" s="85">
        <v>185</v>
      </c>
      <c r="AB248" s="97">
        <v>0.2534722222222222</v>
      </c>
      <c r="AC248" s="82">
        <f t="shared" si="18"/>
        <v>30.41095890410959</v>
      </c>
      <c r="AD248" s="86">
        <v>3.8</v>
      </c>
      <c r="AE248" s="100">
        <v>0.05</v>
      </c>
      <c r="AF248" s="174"/>
      <c r="AG248" s="175"/>
      <c r="AH248" s="175"/>
      <c r="AI248" s="175"/>
      <c r="AJ248" s="217"/>
      <c r="AK248" s="182"/>
      <c r="AL248" s="204"/>
      <c r="AM248" s="43"/>
    </row>
    <row r="249" spans="1:39" s="33" customFormat="1" ht="9" customHeight="1">
      <c r="A249" s="34" t="s">
        <v>322</v>
      </c>
      <c r="B249" s="35" t="s">
        <v>10</v>
      </c>
      <c r="C249" s="24">
        <f t="shared" si="22"/>
        <v>40056</v>
      </c>
      <c r="D249" s="25" t="s">
        <v>130</v>
      </c>
      <c r="E249" s="163"/>
      <c r="F249" s="36"/>
      <c r="G249" s="37"/>
      <c r="H249" s="37"/>
      <c r="I249" s="37"/>
      <c r="J249" s="37"/>
      <c r="K249" s="37"/>
      <c r="L249" s="38"/>
      <c r="M249" s="170"/>
      <c r="N249" s="193"/>
      <c r="O249" s="39"/>
      <c r="P249" s="40"/>
      <c r="Q249" s="41"/>
      <c r="R249" s="42"/>
      <c r="S249" s="42"/>
      <c r="T249" s="42"/>
      <c r="U249" s="42"/>
      <c r="V249" s="42"/>
      <c r="W249" s="189">
        <f t="shared" si="19"/>
        <v>0</v>
      </c>
      <c r="X249" s="183"/>
      <c r="Y249" s="80">
        <f t="shared" si="20"/>
      </c>
      <c r="Z249" s="81">
        <f t="shared" si="21"/>
      </c>
      <c r="AA249" s="83"/>
      <c r="AB249" s="96"/>
      <c r="AC249" s="82">
        <f t="shared" si="18"/>
      </c>
      <c r="AD249" s="84"/>
      <c r="AE249" s="99"/>
      <c r="AF249" s="172"/>
      <c r="AG249" s="173"/>
      <c r="AH249" s="173"/>
      <c r="AI249" s="173"/>
      <c r="AJ249" s="216"/>
      <c r="AK249" s="181"/>
      <c r="AL249" s="203"/>
      <c r="AM249" s="25" t="s">
        <v>130</v>
      </c>
    </row>
    <row r="250" spans="1:38" s="33" customFormat="1" ht="9" customHeight="1">
      <c r="A250" s="34" t="s">
        <v>323</v>
      </c>
      <c r="B250" s="35" t="s">
        <v>13</v>
      </c>
      <c r="C250" s="24">
        <f t="shared" si="22"/>
        <v>40057</v>
      </c>
      <c r="E250" s="163"/>
      <c r="F250" s="36"/>
      <c r="G250" s="37"/>
      <c r="H250" s="37"/>
      <c r="I250" s="37"/>
      <c r="J250" s="37"/>
      <c r="K250" s="37"/>
      <c r="L250" s="38"/>
      <c r="M250" s="170"/>
      <c r="N250" s="193"/>
      <c r="O250" s="39"/>
      <c r="P250" s="40"/>
      <c r="Q250" s="41"/>
      <c r="R250" s="42"/>
      <c r="S250" s="42"/>
      <c r="T250" s="42"/>
      <c r="U250" s="42"/>
      <c r="V250" s="42"/>
      <c r="W250" s="189">
        <f t="shared" si="19"/>
        <v>0</v>
      </c>
      <c r="X250" s="183"/>
      <c r="Y250" s="80">
        <f t="shared" si="20"/>
      </c>
      <c r="Z250" s="81">
        <f t="shared" si="21"/>
      </c>
      <c r="AA250" s="83"/>
      <c r="AB250" s="96"/>
      <c r="AC250" s="82">
        <f t="shared" si="18"/>
      </c>
      <c r="AD250" s="84"/>
      <c r="AE250" s="99"/>
      <c r="AF250" s="172"/>
      <c r="AG250" s="173"/>
      <c r="AH250" s="173"/>
      <c r="AI250" s="173"/>
      <c r="AJ250" s="216"/>
      <c r="AK250" s="181"/>
      <c r="AL250" s="203"/>
    </row>
    <row r="251" spans="1:38" s="33" customFormat="1" ht="9" customHeight="1">
      <c r="A251" s="34" t="s">
        <v>324</v>
      </c>
      <c r="B251" s="35" t="s">
        <v>15</v>
      </c>
      <c r="C251" s="24">
        <f t="shared" si="22"/>
        <v>40058</v>
      </c>
      <c r="E251" s="163"/>
      <c r="F251" s="36"/>
      <c r="G251" s="37"/>
      <c r="H251" s="37"/>
      <c r="I251" s="37"/>
      <c r="J251" s="37"/>
      <c r="K251" s="37"/>
      <c r="L251" s="38"/>
      <c r="M251" s="170"/>
      <c r="N251" s="193"/>
      <c r="O251" s="39"/>
      <c r="P251" s="40"/>
      <c r="Q251" s="41"/>
      <c r="R251" s="42"/>
      <c r="S251" s="42"/>
      <c r="T251" s="42"/>
      <c r="U251" s="42"/>
      <c r="V251" s="42"/>
      <c r="W251" s="189">
        <f t="shared" si="19"/>
        <v>0</v>
      </c>
      <c r="X251" s="183"/>
      <c r="Y251" s="80">
        <f t="shared" si="20"/>
      </c>
      <c r="Z251" s="81">
        <f t="shared" si="21"/>
      </c>
      <c r="AA251" s="83"/>
      <c r="AB251" s="96"/>
      <c r="AC251" s="82">
        <f t="shared" si="18"/>
      </c>
      <c r="AD251" s="84"/>
      <c r="AE251" s="99"/>
      <c r="AF251" s="172"/>
      <c r="AG251" s="173"/>
      <c r="AH251" s="173"/>
      <c r="AI251" s="173"/>
      <c r="AJ251" s="216"/>
      <c r="AK251" s="181"/>
      <c r="AL251" s="203"/>
    </row>
    <row r="252" spans="1:38" s="33" customFormat="1" ht="9" customHeight="1">
      <c r="A252" s="34" t="s">
        <v>325</v>
      </c>
      <c r="B252" s="35" t="s">
        <v>17</v>
      </c>
      <c r="C252" s="24">
        <f t="shared" si="22"/>
        <v>40059</v>
      </c>
      <c r="E252" s="163">
        <v>1</v>
      </c>
      <c r="F252" s="36"/>
      <c r="G252" s="37"/>
      <c r="H252" s="37"/>
      <c r="I252" s="37"/>
      <c r="J252" s="37"/>
      <c r="K252" s="37"/>
      <c r="L252" s="38"/>
      <c r="M252" s="170"/>
      <c r="N252" s="193"/>
      <c r="O252" s="39"/>
      <c r="P252" s="40"/>
      <c r="Q252" s="41"/>
      <c r="R252" s="42"/>
      <c r="S252" s="42"/>
      <c r="T252" s="42"/>
      <c r="U252" s="42"/>
      <c r="V252" s="42"/>
      <c r="W252" s="189">
        <f t="shared" si="19"/>
        <v>0</v>
      </c>
      <c r="X252" s="183"/>
      <c r="Y252" s="80">
        <f t="shared" si="20"/>
      </c>
      <c r="Z252" s="81">
        <f t="shared" si="21"/>
      </c>
      <c r="AA252" s="83"/>
      <c r="AB252" s="96"/>
      <c r="AC252" s="82">
        <f t="shared" si="18"/>
      </c>
      <c r="AD252" s="84">
        <v>1</v>
      </c>
      <c r="AE252" s="99">
        <v>0.020833333333333332</v>
      </c>
      <c r="AF252" s="172"/>
      <c r="AG252" s="173"/>
      <c r="AH252" s="173"/>
      <c r="AI252" s="173"/>
      <c r="AJ252" s="216"/>
      <c r="AK252" s="181"/>
      <c r="AL252" s="203"/>
    </row>
    <row r="253" spans="1:38" s="33" customFormat="1" ht="9" customHeight="1">
      <c r="A253" s="34" t="s">
        <v>326</v>
      </c>
      <c r="B253" s="35" t="s">
        <v>19</v>
      </c>
      <c r="C253" s="24">
        <f t="shared" si="22"/>
        <v>40060</v>
      </c>
      <c r="E253" s="163"/>
      <c r="F253" s="36"/>
      <c r="G253" s="37"/>
      <c r="H253" s="37"/>
      <c r="I253" s="37"/>
      <c r="J253" s="37"/>
      <c r="K253" s="37"/>
      <c r="L253" s="38"/>
      <c r="M253" s="170"/>
      <c r="N253" s="193"/>
      <c r="O253" s="39"/>
      <c r="P253" s="40"/>
      <c r="Q253" s="41"/>
      <c r="R253" s="42"/>
      <c r="S253" s="42"/>
      <c r="T253" s="42"/>
      <c r="U253" s="42"/>
      <c r="V253" s="42"/>
      <c r="W253" s="189">
        <f t="shared" si="19"/>
        <v>0</v>
      </c>
      <c r="X253" s="183"/>
      <c r="Y253" s="80">
        <f t="shared" si="20"/>
      </c>
      <c r="Z253" s="81">
        <f t="shared" si="21"/>
      </c>
      <c r="AA253" s="83"/>
      <c r="AB253" s="96"/>
      <c r="AC253" s="82">
        <f t="shared" si="18"/>
      </c>
      <c r="AD253" s="84"/>
      <c r="AE253" s="99"/>
      <c r="AF253" s="172"/>
      <c r="AG253" s="173"/>
      <c r="AH253" s="173"/>
      <c r="AI253" s="173"/>
      <c r="AJ253" s="216"/>
      <c r="AK253" s="181"/>
      <c r="AL253" s="203"/>
    </row>
    <row r="254" spans="1:38" s="33" customFormat="1" ht="9" customHeight="1">
      <c r="A254" s="34" t="s">
        <v>327</v>
      </c>
      <c r="B254" s="35" t="s">
        <v>21</v>
      </c>
      <c r="C254" s="24">
        <f t="shared" si="22"/>
        <v>40061</v>
      </c>
      <c r="E254" s="163"/>
      <c r="F254" s="36"/>
      <c r="G254" s="37"/>
      <c r="H254" s="37"/>
      <c r="I254" s="37"/>
      <c r="J254" s="37"/>
      <c r="K254" s="37"/>
      <c r="L254" s="38"/>
      <c r="M254" s="170"/>
      <c r="N254" s="193"/>
      <c r="O254" s="39"/>
      <c r="P254" s="40"/>
      <c r="Q254" s="41"/>
      <c r="R254" s="42"/>
      <c r="S254" s="42"/>
      <c r="T254" s="42"/>
      <c r="U254" s="42"/>
      <c r="V254" s="42"/>
      <c r="W254" s="189">
        <f t="shared" si="19"/>
        <v>0</v>
      </c>
      <c r="X254" s="183"/>
      <c r="Y254" s="80">
        <f t="shared" si="20"/>
      </c>
      <c r="Z254" s="81">
        <f t="shared" si="21"/>
      </c>
      <c r="AA254" s="83"/>
      <c r="AB254" s="96"/>
      <c r="AC254" s="82">
        <f t="shared" si="18"/>
      </c>
      <c r="AD254" s="84"/>
      <c r="AE254" s="99"/>
      <c r="AF254" s="172"/>
      <c r="AG254" s="173"/>
      <c r="AH254" s="173"/>
      <c r="AI254" s="173"/>
      <c r="AJ254" s="216"/>
      <c r="AK254" s="181"/>
      <c r="AL254" s="203"/>
    </row>
    <row r="255" spans="1:39" s="33" customFormat="1" ht="9" customHeight="1">
      <c r="A255" s="34" t="s">
        <v>328</v>
      </c>
      <c r="B255" s="35" t="s">
        <v>23</v>
      </c>
      <c r="C255" s="24">
        <f t="shared" si="22"/>
        <v>40062</v>
      </c>
      <c r="D255" s="43"/>
      <c r="E255" s="164"/>
      <c r="F255" s="44"/>
      <c r="G255" s="45"/>
      <c r="H255" s="45"/>
      <c r="I255" s="45"/>
      <c r="J255" s="45"/>
      <c r="K255" s="45"/>
      <c r="L255" s="46"/>
      <c r="M255" s="171"/>
      <c r="N255" s="194"/>
      <c r="O255" s="47"/>
      <c r="P255" s="48"/>
      <c r="Q255" s="49"/>
      <c r="R255" s="50"/>
      <c r="S255" s="50"/>
      <c r="T255" s="50"/>
      <c r="U255" s="50"/>
      <c r="V255" s="50"/>
      <c r="W255" s="189">
        <f t="shared" si="19"/>
        <v>0</v>
      </c>
      <c r="X255" s="184"/>
      <c r="Y255" s="80">
        <f t="shared" si="20"/>
      </c>
      <c r="Z255" s="81">
        <f t="shared" si="21"/>
      </c>
      <c r="AA255" s="85"/>
      <c r="AB255" s="97"/>
      <c r="AC255" s="82">
        <f t="shared" si="18"/>
      </c>
      <c r="AD255" s="86"/>
      <c r="AE255" s="100"/>
      <c r="AF255" s="174"/>
      <c r="AG255" s="175"/>
      <c r="AH255" s="175"/>
      <c r="AI255" s="175"/>
      <c r="AJ255" s="217"/>
      <c r="AK255" s="182"/>
      <c r="AL255" s="204"/>
      <c r="AM255" s="43"/>
    </row>
    <row r="256" spans="1:39" s="33" customFormat="1" ht="9" customHeight="1">
      <c r="A256" s="34" t="s">
        <v>329</v>
      </c>
      <c r="B256" s="35" t="s">
        <v>10</v>
      </c>
      <c r="C256" s="24">
        <f t="shared" si="22"/>
        <v>40063</v>
      </c>
      <c r="D256" s="25" t="s">
        <v>131</v>
      </c>
      <c r="E256" s="163">
        <v>1</v>
      </c>
      <c r="F256" s="36"/>
      <c r="G256" s="37"/>
      <c r="H256" s="37"/>
      <c r="I256" s="37"/>
      <c r="J256" s="37"/>
      <c r="K256" s="37"/>
      <c r="L256" s="38"/>
      <c r="M256" s="170"/>
      <c r="N256" s="193"/>
      <c r="O256" s="39"/>
      <c r="P256" s="40"/>
      <c r="Q256" s="41"/>
      <c r="R256" s="42"/>
      <c r="S256" s="42"/>
      <c r="T256" s="42"/>
      <c r="U256" s="42"/>
      <c r="V256" s="42"/>
      <c r="W256" s="189">
        <f t="shared" si="19"/>
        <v>0</v>
      </c>
      <c r="X256" s="183"/>
      <c r="Y256" s="80">
        <f t="shared" si="20"/>
      </c>
      <c r="Z256" s="81">
        <f t="shared" si="21"/>
      </c>
      <c r="AA256" s="83">
        <v>47</v>
      </c>
      <c r="AB256" s="96">
        <v>0.06944444444444443</v>
      </c>
      <c r="AC256" s="82">
        <f t="shared" si="18"/>
        <v>28.200000000000003</v>
      </c>
      <c r="AD256" s="84"/>
      <c r="AE256" s="99"/>
      <c r="AF256" s="172"/>
      <c r="AG256" s="173"/>
      <c r="AH256" s="173"/>
      <c r="AI256" s="173"/>
      <c r="AJ256" s="216"/>
      <c r="AK256" s="181"/>
      <c r="AL256" s="203"/>
      <c r="AM256" s="25" t="s">
        <v>131</v>
      </c>
    </row>
    <row r="257" spans="1:38" s="33" customFormat="1" ht="9" customHeight="1">
      <c r="A257" s="34" t="s">
        <v>330</v>
      </c>
      <c r="B257" s="35" t="s">
        <v>13</v>
      </c>
      <c r="C257" s="24">
        <f t="shared" si="22"/>
        <v>40064</v>
      </c>
      <c r="E257" s="163"/>
      <c r="F257" s="36"/>
      <c r="G257" s="37"/>
      <c r="H257" s="37"/>
      <c r="I257" s="37"/>
      <c r="J257" s="37"/>
      <c r="K257" s="37"/>
      <c r="L257" s="38"/>
      <c r="M257" s="170"/>
      <c r="N257" s="193"/>
      <c r="O257" s="39"/>
      <c r="P257" s="40"/>
      <c r="Q257" s="41"/>
      <c r="R257" s="42"/>
      <c r="S257" s="42"/>
      <c r="T257" s="42"/>
      <c r="U257" s="42"/>
      <c r="V257" s="42"/>
      <c r="W257" s="189">
        <f t="shared" si="19"/>
        <v>0</v>
      </c>
      <c r="X257" s="183"/>
      <c r="Y257" s="80">
        <f t="shared" si="20"/>
      </c>
      <c r="Z257" s="81">
        <f t="shared" si="21"/>
      </c>
      <c r="AA257" s="83"/>
      <c r="AB257" s="96"/>
      <c r="AC257" s="82">
        <f t="shared" si="18"/>
      </c>
      <c r="AD257" s="84"/>
      <c r="AE257" s="99"/>
      <c r="AF257" s="172"/>
      <c r="AG257" s="173"/>
      <c r="AH257" s="173"/>
      <c r="AI257" s="173"/>
      <c r="AJ257" s="216"/>
      <c r="AK257" s="181"/>
      <c r="AL257" s="203"/>
    </row>
    <row r="258" spans="1:38" s="33" customFormat="1" ht="9" customHeight="1">
      <c r="A258" s="34" t="s">
        <v>331</v>
      </c>
      <c r="B258" s="35" t="s">
        <v>15</v>
      </c>
      <c r="C258" s="24">
        <f t="shared" si="22"/>
        <v>40065</v>
      </c>
      <c r="E258" s="163">
        <v>1</v>
      </c>
      <c r="F258" s="36"/>
      <c r="G258" s="37"/>
      <c r="H258" s="37">
        <v>11</v>
      </c>
      <c r="I258" s="37"/>
      <c r="J258" s="37"/>
      <c r="K258" s="37"/>
      <c r="L258" s="38"/>
      <c r="M258" s="170">
        <v>2</v>
      </c>
      <c r="N258" s="193"/>
      <c r="O258" s="39"/>
      <c r="P258" s="40"/>
      <c r="Q258" s="41"/>
      <c r="R258" s="42"/>
      <c r="S258" s="42"/>
      <c r="T258" s="42"/>
      <c r="U258" s="42"/>
      <c r="V258" s="42"/>
      <c r="W258" s="189">
        <f t="shared" si="19"/>
        <v>13</v>
      </c>
      <c r="X258" s="183">
        <v>0.041666666666666664</v>
      </c>
      <c r="Y258" s="80">
        <f t="shared" si="20"/>
        <v>13</v>
      </c>
      <c r="Z258" s="81">
        <f t="shared" si="21"/>
        <v>0.003205128205128205</v>
      </c>
      <c r="AA258" s="83"/>
      <c r="AB258" s="96"/>
      <c r="AC258" s="82">
        <f t="shared" si="18"/>
      </c>
      <c r="AD258" s="84"/>
      <c r="AE258" s="99"/>
      <c r="AF258" s="172"/>
      <c r="AG258" s="173"/>
      <c r="AH258" s="173"/>
      <c r="AI258" s="173"/>
      <c r="AJ258" s="216"/>
      <c r="AK258" s="181"/>
      <c r="AL258" s="203"/>
    </row>
    <row r="259" spans="1:38" s="33" customFormat="1" ht="9" customHeight="1">
      <c r="A259" s="34" t="s">
        <v>332</v>
      </c>
      <c r="B259" s="35" t="s">
        <v>17</v>
      </c>
      <c r="C259" s="24">
        <f t="shared" si="22"/>
        <v>40066</v>
      </c>
      <c r="E259" s="163"/>
      <c r="F259" s="36"/>
      <c r="G259" s="37"/>
      <c r="H259" s="37"/>
      <c r="I259" s="37"/>
      <c r="J259" s="37"/>
      <c r="K259" s="37"/>
      <c r="L259" s="38"/>
      <c r="M259" s="170"/>
      <c r="N259" s="193"/>
      <c r="O259" s="39"/>
      <c r="P259" s="40"/>
      <c r="Q259" s="41"/>
      <c r="R259" s="42"/>
      <c r="S259" s="42"/>
      <c r="T259" s="42"/>
      <c r="U259" s="42"/>
      <c r="V259" s="42"/>
      <c r="W259" s="189">
        <f t="shared" si="19"/>
        <v>0</v>
      </c>
      <c r="X259" s="183"/>
      <c r="Y259" s="80">
        <f t="shared" si="20"/>
      </c>
      <c r="Z259" s="81">
        <f t="shared" si="21"/>
      </c>
      <c r="AA259" s="83"/>
      <c r="AB259" s="96"/>
      <c r="AC259" s="82">
        <f t="shared" si="18"/>
      </c>
      <c r="AD259" s="84"/>
      <c r="AE259" s="99"/>
      <c r="AF259" s="172"/>
      <c r="AG259" s="173"/>
      <c r="AH259" s="173"/>
      <c r="AI259" s="173"/>
      <c r="AJ259" s="216"/>
      <c r="AK259" s="181"/>
      <c r="AL259" s="203"/>
    </row>
    <row r="260" spans="1:38" s="33" customFormat="1" ht="9" customHeight="1">
      <c r="A260" s="34" t="s">
        <v>333</v>
      </c>
      <c r="B260" s="35" t="s">
        <v>19</v>
      </c>
      <c r="C260" s="24">
        <f t="shared" si="22"/>
        <v>40067</v>
      </c>
      <c r="E260" s="163"/>
      <c r="F260" s="36"/>
      <c r="G260" s="37"/>
      <c r="H260" s="37"/>
      <c r="I260" s="37"/>
      <c r="J260" s="37"/>
      <c r="K260" s="37"/>
      <c r="L260" s="38"/>
      <c r="M260" s="170"/>
      <c r="N260" s="193"/>
      <c r="O260" s="39"/>
      <c r="P260" s="40"/>
      <c r="Q260" s="41"/>
      <c r="R260" s="42"/>
      <c r="S260" s="42"/>
      <c r="T260" s="42"/>
      <c r="U260" s="42"/>
      <c r="V260" s="42"/>
      <c r="W260" s="189">
        <f t="shared" si="19"/>
        <v>0</v>
      </c>
      <c r="X260" s="183"/>
      <c r="Y260" s="80">
        <f t="shared" si="20"/>
      </c>
      <c r="Z260" s="81">
        <f t="shared" si="21"/>
      </c>
      <c r="AA260" s="83"/>
      <c r="AB260" s="96"/>
      <c r="AC260" s="82">
        <f aca="true" t="shared" si="23" ref="AC260:AC323">IF(AB260&lt;&gt;"",(AA260/AB260)/24,"")</f>
      </c>
      <c r="AD260" s="84"/>
      <c r="AE260" s="99"/>
      <c r="AF260" s="172"/>
      <c r="AG260" s="173"/>
      <c r="AH260" s="173"/>
      <c r="AI260" s="173"/>
      <c r="AJ260" s="216"/>
      <c r="AK260" s="181"/>
      <c r="AL260" s="203"/>
    </row>
    <row r="261" spans="1:38" s="33" customFormat="1" ht="9" customHeight="1">
      <c r="A261" s="34" t="s">
        <v>334</v>
      </c>
      <c r="B261" s="35" t="s">
        <v>21</v>
      </c>
      <c r="C261" s="24">
        <f t="shared" si="22"/>
        <v>40068</v>
      </c>
      <c r="E261" s="163"/>
      <c r="F261" s="36"/>
      <c r="G261" s="37"/>
      <c r="H261" s="37"/>
      <c r="I261" s="37"/>
      <c r="J261" s="37"/>
      <c r="K261" s="37"/>
      <c r="L261" s="38"/>
      <c r="M261" s="170"/>
      <c r="N261" s="193"/>
      <c r="O261" s="39"/>
      <c r="P261" s="40"/>
      <c r="Q261" s="41"/>
      <c r="R261" s="42"/>
      <c r="S261" s="42"/>
      <c r="T261" s="42"/>
      <c r="U261" s="42"/>
      <c r="V261" s="42"/>
      <c r="W261" s="189">
        <f aca="true" t="shared" si="24" ref="W261:W324">SUM(F261:V261)</f>
        <v>0</v>
      </c>
      <c r="X261" s="183"/>
      <c r="Y261" s="80">
        <f aca="true" t="shared" si="25" ref="Y261:Y324">IF(X261&lt;&gt;"",(W261/X261)/24,"")</f>
      </c>
      <c r="Z261" s="81">
        <f aca="true" t="shared" si="26" ref="Z261:Z324">IF(X261&lt;&gt;"",X261/W261,"")</f>
      </c>
      <c r="AA261" s="83"/>
      <c r="AB261" s="96"/>
      <c r="AC261" s="82">
        <f t="shared" si="23"/>
      </c>
      <c r="AD261" s="84"/>
      <c r="AE261" s="99"/>
      <c r="AF261" s="172"/>
      <c r="AG261" s="173"/>
      <c r="AH261" s="173"/>
      <c r="AI261" s="173"/>
      <c r="AJ261" s="216"/>
      <c r="AK261" s="181"/>
      <c r="AL261" s="203"/>
    </row>
    <row r="262" spans="1:39" s="33" customFormat="1" ht="9" customHeight="1">
      <c r="A262" s="34" t="s">
        <v>335</v>
      </c>
      <c r="B262" s="35" t="s">
        <v>23</v>
      </c>
      <c r="C262" s="24">
        <f aca="true" t="shared" si="27" ref="C262:C325">C261+1</f>
        <v>40069</v>
      </c>
      <c r="D262" s="43"/>
      <c r="E262" s="164"/>
      <c r="F262" s="44"/>
      <c r="G262" s="45"/>
      <c r="H262" s="45"/>
      <c r="I262" s="45"/>
      <c r="J262" s="45"/>
      <c r="K262" s="45"/>
      <c r="L262" s="46"/>
      <c r="M262" s="171"/>
      <c r="N262" s="194"/>
      <c r="O262" s="47"/>
      <c r="P262" s="48"/>
      <c r="Q262" s="49"/>
      <c r="R262" s="50"/>
      <c r="S262" s="50"/>
      <c r="T262" s="50"/>
      <c r="U262" s="50"/>
      <c r="V262" s="50"/>
      <c r="W262" s="189">
        <f t="shared" si="24"/>
        <v>0</v>
      </c>
      <c r="X262" s="184"/>
      <c r="Y262" s="80">
        <f t="shared" si="25"/>
      </c>
      <c r="Z262" s="81">
        <f t="shared" si="26"/>
      </c>
      <c r="AA262" s="85"/>
      <c r="AB262" s="97"/>
      <c r="AC262" s="82">
        <f t="shared" si="23"/>
      </c>
      <c r="AD262" s="86"/>
      <c r="AE262" s="100"/>
      <c r="AF262" s="174"/>
      <c r="AG262" s="175"/>
      <c r="AH262" s="175"/>
      <c r="AI262" s="175"/>
      <c r="AJ262" s="217"/>
      <c r="AK262" s="182"/>
      <c r="AL262" s="204"/>
      <c r="AM262" s="43"/>
    </row>
    <row r="263" spans="1:39" s="33" customFormat="1" ht="9" customHeight="1">
      <c r="A263" s="34" t="s">
        <v>336</v>
      </c>
      <c r="B263" s="35" t="s">
        <v>10</v>
      </c>
      <c r="C263" s="24">
        <f t="shared" si="27"/>
        <v>40070</v>
      </c>
      <c r="D263" s="25" t="s">
        <v>132</v>
      </c>
      <c r="E263" s="163"/>
      <c r="F263" s="36"/>
      <c r="G263" s="37"/>
      <c r="H263" s="37"/>
      <c r="I263" s="37"/>
      <c r="J263" s="37"/>
      <c r="K263" s="37"/>
      <c r="L263" s="38"/>
      <c r="M263" s="170"/>
      <c r="N263" s="193"/>
      <c r="O263" s="39"/>
      <c r="P263" s="40"/>
      <c r="Q263" s="41"/>
      <c r="R263" s="42"/>
      <c r="S263" s="42"/>
      <c r="T263" s="42"/>
      <c r="U263" s="42"/>
      <c r="V263" s="42"/>
      <c r="W263" s="189">
        <f t="shared" si="24"/>
        <v>0</v>
      </c>
      <c r="X263" s="183"/>
      <c r="Y263" s="80">
        <f t="shared" si="25"/>
      </c>
      <c r="Z263" s="81">
        <f t="shared" si="26"/>
      </c>
      <c r="AA263" s="83"/>
      <c r="AB263" s="96"/>
      <c r="AC263" s="82">
        <f t="shared" si="23"/>
      </c>
      <c r="AD263" s="84"/>
      <c r="AE263" s="99"/>
      <c r="AF263" s="172"/>
      <c r="AG263" s="173"/>
      <c r="AH263" s="173"/>
      <c r="AI263" s="173"/>
      <c r="AJ263" s="216"/>
      <c r="AK263" s="181"/>
      <c r="AL263" s="203"/>
      <c r="AM263" s="25" t="s">
        <v>132</v>
      </c>
    </row>
    <row r="264" spans="1:38" s="33" customFormat="1" ht="9" customHeight="1">
      <c r="A264" s="34" t="s">
        <v>337</v>
      </c>
      <c r="B264" s="35" t="s">
        <v>13</v>
      </c>
      <c r="C264" s="24">
        <f t="shared" si="27"/>
        <v>40071</v>
      </c>
      <c r="E264" s="163"/>
      <c r="F264" s="36"/>
      <c r="G264" s="37"/>
      <c r="H264" s="37"/>
      <c r="I264" s="37"/>
      <c r="J264" s="37"/>
      <c r="K264" s="37"/>
      <c r="L264" s="38"/>
      <c r="M264" s="170"/>
      <c r="N264" s="193"/>
      <c r="O264" s="39"/>
      <c r="P264" s="40"/>
      <c r="Q264" s="41"/>
      <c r="R264" s="42"/>
      <c r="S264" s="42"/>
      <c r="T264" s="42"/>
      <c r="U264" s="42"/>
      <c r="V264" s="42"/>
      <c r="W264" s="189">
        <f t="shared" si="24"/>
        <v>0</v>
      </c>
      <c r="X264" s="183"/>
      <c r="Y264" s="80">
        <f t="shared" si="25"/>
      </c>
      <c r="Z264" s="81">
        <f t="shared" si="26"/>
      </c>
      <c r="AA264" s="83"/>
      <c r="AB264" s="96"/>
      <c r="AC264" s="82">
        <f t="shared" si="23"/>
      </c>
      <c r="AD264" s="84"/>
      <c r="AE264" s="99"/>
      <c r="AF264" s="172"/>
      <c r="AG264" s="173"/>
      <c r="AH264" s="173"/>
      <c r="AI264" s="173"/>
      <c r="AJ264" s="216"/>
      <c r="AK264" s="181"/>
      <c r="AL264" s="203"/>
    </row>
    <row r="265" spans="1:38" s="33" customFormat="1" ht="9" customHeight="1">
      <c r="A265" s="34" t="s">
        <v>338</v>
      </c>
      <c r="B265" s="35" t="s">
        <v>15</v>
      </c>
      <c r="C265" s="24">
        <f t="shared" si="27"/>
        <v>40072</v>
      </c>
      <c r="E265" s="163"/>
      <c r="F265" s="36"/>
      <c r="G265" s="37"/>
      <c r="H265" s="37"/>
      <c r="I265" s="37"/>
      <c r="J265" s="37"/>
      <c r="K265" s="37"/>
      <c r="L265" s="38"/>
      <c r="M265" s="170"/>
      <c r="N265" s="193"/>
      <c r="O265" s="39"/>
      <c r="P265" s="40"/>
      <c r="Q265" s="41"/>
      <c r="R265" s="42"/>
      <c r="S265" s="42"/>
      <c r="T265" s="42"/>
      <c r="U265" s="42"/>
      <c r="V265" s="42"/>
      <c r="W265" s="189">
        <f t="shared" si="24"/>
        <v>0</v>
      </c>
      <c r="X265" s="183"/>
      <c r="Y265" s="80">
        <f t="shared" si="25"/>
      </c>
      <c r="Z265" s="81">
        <f t="shared" si="26"/>
      </c>
      <c r="AA265" s="83"/>
      <c r="AB265" s="96"/>
      <c r="AC265" s="82">
        <f t="shared" si="23"/>
      </c>
      <c r="AD265" s="84"/>
      <c r="AE265" s="99"/>
      <c r="AF265" s="172"/>
      <c r="AG265" s="173"/>
      <c r="AH265" s="173"/>
      <c r="AI265" s="173"/>
      <c r="AJ265" s="216"/>
      <c r="AK265" s="181"/>
      <c r="AL265" s="203"/>
    </row>
    <row r="266" spans="1:38" s="33" customFormat="1" ht="9" customHeight="1">
      <c r="A266" s="34" t="s">
        <v>339</v>
      </c>
      <c r="B266" s="35" t="s">
        <v>17</v>
      </c>
      <c r="C266" s="24">
        <f t="shared" si="27"/>
        <v>40073</v>
      </c>
      <c r="E266" s="163"/>
      <c r="F266" s="36"/>
      <c r="G266" s="37"/>
      <c r="H266" s="37"/>
      <c r="I266" s="37"/>
      <c r="J266" s="37"/>
      <c r="K266" s="37"/>
      <c r="L266" s="38"/>
      <c r="M266" s="170"/>
      <c r="N266" s="193"/>
      <c r="O266" s="39"/>
      <c r="P266" s="40"/>
      <c r="Q266" s="41"/>
      <c r="R266" s="42"/>
      <c r="S266" s="42"/>
      <c r="T266" s="42"/>
      <c r="U266" s="42"/>
      <c r="V266" s="42"/>
      <c r="W266" s="189">
        <f t="shared" si="24"/>
        <v>0</v>
      </c>
      <c r="X266" s="183"/>
      <c r="Y266" s="80">
        <f t="shared" si="25"/>
      </c>
      <c r="Z266" s="81">
        <f t="shared" si="26"/>
      </c>
      <c r="AA266" s="83"/>
      <c r="AB266" s="96"/>
      <c r="AC266" s="82">
        <f t="shared" si="23"/>
      </c>
      <c r="AD266" s="84"/>
      <c r="AE266" s="99"/>
      <c r="AF266" s="172"/>
      <c r="AG266" s="173"/>
      <c r="AH266" s="173"/>
      <c r="AI266" s="173"/>
      <c r="AJ266" s="216"/>
      <c r="AK266" s="181"/>
      <c r="AL266" s="203"/>
    </row>
    <row r="267" spans="1:38" s="33" customFormat="1" ht="9" customHeight="1">
      <c r="A267" s="34" t="s">
        <v>340</v>
      </c>
      <c r="B267" s="35" t="s">
        <v>19</v>
      </c>
      <c r="C267" s="24">
        <f t="shared" si="27"/>
        <v>40074</v>
      </c>
      <c r="E267" s="163"/>
      <c r="F267" s="36"/>
      <c r="G267" s="37"/>
      <c r="H267" s="37"/>
      <c r="I267" s="37"/>
      <c r="J267" s="37"/>
      <c r="K267" s="37"/>
      <c r="L267" s="38"/>
      <c r="M267" s="170"/>
      <c r="N267" s="193"/>
      <c r="O267" s="39"/>
      <c r="P267" s="40"/>
      <c r="Q267" s="41"/>
      <c r="R267" s="42"/>
      <c r="S267" s="42"/>
      <c r="T267" s="42"/>
      <c r="U267" s="42"/>
      <c r="V267" s="42"/>
      <c r="W267" s="189">
        <f t="shared" si="24"/>
        <v>0</v>
      </c>
      <c r="X267" s="183"/>
      <c r="Y267" s="80">
        <f t="shared" si="25"/>
      </c>
      <c r="Z267" s="81">
        <f t="shared" si="26"/>
      </c>
      <c r="AA267" s="83"/>
      <c r="AB267" s="96"/>
      <c r="AC267" s="82">
        <f t="shared" si="23"/>
      </c>
      <c r="AD267" s="84"/>
      <c r="AE267" s="99"/>
      <c r="AF267" s="172"/>
      <c r="AG267" s="173"/>
      <c r="AH267" s="173"/>
      <c r="AI267" s="173"/>
      <c r="AJ267" s="216"/>
      <c r="AK267" s="181"/>
      <c r="AL267" s="203"/>
    </row>
    <row r="268" spans="1:38" s="33" customFormat="1" ht="9" customHeight="1">
      <c r="A268" s="34" t="s">
        <v>341</v>
      </c>
      <c r="B268" s="35" t="s">
        <v>21</v>
      </c>
      <c r="C268" s="24">
        <f t="shared" si="27"/>
        <v>40075</v>
      </c>
      <c r="E268" s="163"/>
      <c r="F268" s="36"/>
      <c r="G268" s="37"/>
      <c r="H268" s="37"/>
      <c r="I268" s="37"/>
      <c r="J268" s="37"/>
      <c r="K268" s="37"/>
      <c r="L268" s="38"/>
      <c r="M268" s="170"/>
      <c r="N268" s="193"/>
      <c r="O268" s="39"/>
      <c r="P268" s="40"/>
      <c r="Q268" s="41"/>
      <c r="R268" s="42"/>
      <c r="S268" s="42"/>
      <c r="T268" s="42"/>
      <c r="U268" s="42"/>
      <c r="V268" s="42"/>
      <c r="W268" s="189">
        <f t="shared" si="24"/>
        <v>0</v>
      </c>
      <c r="X268" s="183"/>
      <c r="Y268" s="80">
        <f t="shared" si="25"/>
      </c>
      <c r="Z268" s="81">
        <f t="shared" si="26"/>
      </c>
      <c r="AA268" s="83"/>
      <c r="AB268" s="96"/>
      <c r="AC268" s="82">
        <f t="shared" si="23"/>
      </c>
      <c r="AD268" s="84"/>
      <c r="AE268" s="99"/>
      <c r="AF268" s="172"/>
      <c r="AG268" s="173"/>
      <c r="AH268" s="173"/>
      <c r="AI268" s="173"/>
      <c r="AJ268" s="216"/>
      <c r="AK268" s="181"/>
      <c r="AL268" s="203"/>
    </row>
    <row r="269" spans="1:39" s="33" customFormat="1" ht="9" customHeight="1">
      <c r="A269" s="34" t="s">
        <v>342</v>
      </c>
      <c r="B269" s="35" t="s">
        <v>23</v>
      </c>
      <c r="C269" s="24">
        <f t="shared" si="27"/>
        <v>40076</v>
      </c>
      <c r="D269" s="43"/>
      <c r="E269" s="164"/>
      <c r="F269" s="44"/>
      <c r="G269" s="45"/>
      <c r="H269" s="45"/>
      <c r="I269" s="45"/>
      <c r="J269" s="45"/>
      <c r="K269" s="45"/>
      <c r="L269" s="46"/>
      <c r="M269" s="171"/>
      <c r="N269" s="194"/>
      <c r="O269" s="47"/>
      <c r="P269" s="48"/>
      <c r="Q269" s="49"/>
      <c r="R269" s="50"/>
      <c r="S269" s="50"/>
      <c r="T269" s="50"/>
      <c r="U269" s="50"/>
      <c r="V269" s="50"/>
      <c r="W269" s="189">
        <f t="shared" si="24"/>
        <v>0</v>
      </c>
      <c r="X269" s="184"/>
      <c r="Y269" s="80">
        <f t="shared" si="25"/>
      </c>
      <c r="Z269" s="81">
        <f t="shared" si="26"/>
      </c>
      <c r="AA269" s="85"/>
      <c r="AB269" s="97"/>
      <c r="AC269" s="82">
        <f t="shared" si="23"/>
      </c>
      <c r="AD269" s="86"/>
      <c r="AE269" s="100"/>
      <c r="AF269" s="174"/>
      <c r="AG269" s="175"/>
      <c r="AH269" s="175"/>
      <c r="AI269" s="175"/>
      <c r="AJ269" s="217"/>
      <c r="AK269" s="182"/>
      <c r="AL269" s="204"/>
      <c r="AM269" s="43"/>
    </row>
    <row r="270" spans="1:39" s="33" customFormat="1" ht="9" customHeight="1">
      <c r="A270" s="34" t="s">
        <v>343</v>
      </c>
      <c r="B270" s="35" t="s">
        <v>10</v>
      </c>
      <c r="C270" s="24">
        <f t="shared" si="27"/>
        <v>40077</v>
      </c>
      <c r="D270" s="25" t="s">
        <v>133</v>
      </c>
      <c r="E270" s="163"/>
      <c r="F270" s="36"/>
      <c r="G270" s="37"/>
      <c r="H270" s="37"/>
      <c r="I270" s="37"/>
      <c r="J270" s="37"/>
      <c r="K270" s="37"/>
      <c r="L270" s="38"/>
      <c r="M270" s="170"/>
      <c r="N270" s="193"/>
      <c r="O270" s="39"/>
      <c r="P270" s="40"/>
      <c r="Q270" s="41"/>
      <c r="R270" s="42"/>
      <c r="S270" s="42"/>
      <c r="T270" s="42"/>
      <c r="U270" s="42"/>
      <c r="V270" s="42"/>
      <c r="W270" s="189">
        <f t="shared" si="24"/>
        <v>0</v>
      </c>
      <c r="X270" s="183"/>
      <c r="Y270" s="80">
        <f t="shared" si="25"/>
      </c>
      <c r="Z270" s="81">
        <f t="shared" si="26"/>
      </c>
      <c r="AA270" s="83"/>
      <c r="AB270" s="96"/>
      <c r="AC270" s="82">
        <f t="shared" si="23"/>
      </c>
      <c r="AD270" s="84"/>
      <c r="AE270" s="99"/>
      <c r="AF270" s="172"/>
      <c r="AG270" s="173"/>
      <c r="AH270" s="173"/>
      <c r="AI270" s="173"/>
      <c r="AJ270" s="216"/>
      <c r="AK270" s="181"/>
      <c r="AL270" s="203"/>
      <c r="AM270" s="25" t="s">
        <v>133</v>
      </c>
    </row>
    <row r="271" spans="1:38" s="33" customFormat="1" ht="9" customHeight="1">
      <c r="A271" s="34" t="s">
        <v>344</v>
      </c>
      <c r="B271" s="35" t="s">
        <v>13</v>
      </c>
      <c r="C271" s="24">
        <f t="shared" si="27"/>
        <v>40078</v>
      </c>
      <c r="E271" s="163">
        <v>1</v>
      </c>
      <c r="F271" s="36"/>
      <c r="G271" s="37"/>
      <c r="H271" s="37"/>
      <c r="I271" s="37"/>
      <c r="J271" s="37"/>
      <c r="K271" s="37"/>
      <c r="L271" s="38"/>
      <c r="M271" s="170"/>
      <c r="N271" s="193"/>
      <c r="O271" s="39"/>
      <c r="P271" s="40"/>
      <c r="Q271" s="41"/>
      <c r="R271" s="42"/>
      <c r="S271" s="42"/>
      <c r="T271" s="42"/>
      <c r="U271" s="42"/>
      <c r="V271" s="42"/>
      <c r="W271" s="189">
        <f t="shared" si="24"/>
        <v>0</v>
      </c>
      <c r="X271" s="183"/>
      <c r="Y271" s="80">
        <f t="shared" si="25"/>
      </c>
      <c r="Z271" s="81">
        <f t="shared" si="26"/>
      </c>
      <c r="AA271" s="83">
        <v>23</v>
      </c>
      <c r="AB271" s="96">
        <v>0.03125</v>
      </c>
      <c r="AC271" s="82">
        <f t="shared" si="23"/>
        <v>30.666666666666668</v>
      </c>
      <c r="AD271" s="84"/>
      <c r="AE271" s="99"/>
      <c r="AF271" s="172"/>
      <c r="AG271" s="173"/>
      <c r="AH271" s="173"/>
      <c r="AI271" s="173"/>
      <c r="AJ271" s="216"/>
      <c r="AK271" s="181"/>
      <c r="AL271" s="203"/>
    </row>
    <row r="272" spans="1:38" s="33" customFormat="1" ht="9" customHeight="1">
      <c r="A272" s="34" t="s">
        <v>345</v>
      </c>
      <c r="B272" s="35" t="s">
        <v>15</v>
      </c>
      <c r="C272" s="24">
        <f t="shared" si="27"/>
        <v>40079</v>
      </c>
      <c r="E272" s="163"/>
      <c r="F272" s="36"/>
      <c r="G272" s="37"/>
      <c r="H272" s="37"/>
      <c r="I272" s="37"/>
      <c r="J272" s="37"/>
      <c r="K272" s="37"/>
      <c r="L272" s="38"/>
      <c r="M272" s="170"/>
      <c r="N272" s="193"/>
      <c r="O272" s="39"/>
      <c r="P272" s="40"/>
      <c r="Q272" s="41"/>
      <c r="R272" s="42"/>
      <c r="S272" s="42"/>
      <c r="T272" s="42"/>
      <c r="U272" s="42"/>
      <c r="V272" s="42"/>
      <c r="W272" s="189">
        <f t="shared" si="24"/>
        <v>0</v>
      </c>
      <c r="X272" s="183"/>
      <c r="Y272" s="80">
        <f t="shared" si="25"/>
      </c>
      <c r="Z272" s="81">
        <f t="shared" si="26"/>
      </c>
      <c r="AA272" s="83"/>
      <c r="AB272" s="96"/>
      <c r="AC272" s="82">
        <f t="shared" si="23"/>
      </c>
      <c r="AD272" s="84"/>
      <c r="AE272" s="99"/>
      <c r="AF272" s="172"/>
      <c r="AG272" s="173"/>
      <c r="AH272" s="173"/>
      <c r="AI272" s="173"/>
      <c r="AJ272" s="216"/>
      <c r="AK272" s="181"/>
      <c r="AL272" s="203"/>
    </row>
    <row r="273" spans="1:38" s="33" customFormat="1" ht="9" customHeight="1">
      <c r="A273" s="34" t="s">
        <v>346</v>
      </c>
      <c r="B273" s="35" t="s">
        <v>17</v>
      </c>
      <c r="C273" s="24">
        <f t="shared" si="27"/>
        <v>40080</v>
      </c>
      <c r="E273" s="163">
        <v>1</v>
      </c>
      <c r="F273" s="36"/>
      <c r="G273" s="37"/>
      <c r="H273" s="37"/>
      <c r="I273" s="37"/>
      <c r="J273" s="37"/>
      <c r="K273" s="37"/>
      <c r="L273" s="38"/>
      <c r="M273" s="170"/>
      <c r="N273" s="193"/>
      <c r="O273" s="39"/>
      <c r="P273" s="40"/>
      <c r="Q273" s="41"/>
      <c r="R273" s="42"/>
      <c r="S273" s="42"/>
      <c r="T273" s="42"/>
      <c r="U273" s="42"/>
      <c r="V273" s="42"/>
      <c r="W273" s="189">
        <f t="shared" si="24"/>
        <v>0</v>
      </c>
      <c r="X273" s="183"/>
      <c r="Y273" s="80">
        <f t="shared" si="25"/>
      </c>
      <c r="Z273" s="81">
        <f t="shared" si="26"/>
      </c>
      <c r="AA273" s="83">
        <v>23</v>
      </c>
      <c r="AB273" s="96">
        <v>0.03125</v>
      </c>
      <c r="AC273" s="82">
        <f t="shared" si="23"/>
        <v>30.666666666666668</v>
      </c>
      <c r="AD273" s="84"/>
      <c r="AE273" s="99"/>
      <c r="AF273" s="172"/>
      <c r="AG273" s="173"/>
      <c r="AH273" s="173"/>
      <c r="AI273" s="173"/>
      <c r="AJ273" s="216"/>
      <c r="AK273" s="181"/>
      <c r="AL273" s="203"/>
    </row>
    <row r="274" spans="1:38" s="33" customFormat="1" ht="9" customHeight="1">
      <c r="A274" s="34" t="s">
        <v>347</v>
      </c>
      <c r="B274" s="35" t="s">
        <v>19</v>
      </c>
      <c r="C274" s="24">
        <f t="shared" si="27"/>
        <v>40081</v>
      </c>
      <c r="E274" s="163"/>
      <c r="F274" s="36"/>
      <c r="G274" s="37"/>
      <c r="H274" s="37"/>
      <c r="I274" s="37"/>
      <c r="J274" s="37"/>
      <c r="K274" s="37"/>
      <c r="L274" s="38"/>
      <c r="M274" s="170"/>
      <c r="N274" s="193"/>
      <c r="O274" s="39"/>
      <c r="P274" s="40"/>
      <c r="Q274" s="41"/>
      <c r="R274" s="42"/>
      <c r="S274" s="42"/>
      <c r="T274" s="42"/>
      <c r="U274" s="42"/>
      <c r="V274" s="42"/>
      <c r="W274" s="189">
        <f t="shared" si="24"/>
        <v>0</v>
      </c>
      <c r="X274" s="183"/>
      <c r="Y274" s="80">
        <f t="shared" si="25"/>
      </c>
      <c r="Z274" s="81">
        <f t="shared" si="26"/>
      </c>
      <c r="AA274" s="83"/>
      <c r="AB274" s="96"/>
      <c r="AC274" s="82">
        <f t="shared" si="23"/>
      </c>
      <c r="AD274" s="84"/>
      <c r="AE274" s="99"/>
      <c r="AF274" s="172"/>
      <c r="AG274" s="173"/>
      <c r="AH274" s="173"/>
      <c r="AI274" s="173"/>
      <c r="AJ274" s="216"/>
      <c r="AK274" s="181"/>
      <c r="AL274" s="203"/>
    </row>
    <row r="275" spans="1:38" s="33" customFormat="1" ht="9" customHeight="1">
      <c r="A275" s="34" t="s">
        <v>348</v>
      </c>
      <c r="B275" s="35" t="s">
        <v>21</v>
      </c>
      <c r="C275" s="24">
        <f t="shared" si="27"/>
        <v>40082</v>
      </c>
      <c r="E275" s="163"/>
      <c r="F275" s="36"/>
      <c r="G275" s="37"/>
      <c r="H275" s="37"/>
      <c r="I275" s="37"/>
      <c r="J275" s="37"/>
      <c r="K275" s="37"/>
      <c r="L275" s="38"/>
      <c r="M275" s="170"/>
      <c r="N275" s="193"/>
      <c r="O275" s="39"/>
      <c r="P275" s="40"/>
      <c r="Q275" s="41"/>
      <c r="R275" s="42"/>
      <c r="S275" s="42"/>
      <c r="T275" s="42"/>
      <c r="U275" s="42"/>
      <c r="V275" s="42"/>
      <c r="W275" s="189">
        <f t="shared" si="24"/>
        <v>0</v>
      </c>
      <c r="X275" s="183"/>
      <c r="Y275" s="80">
        <f t="shared" si="25"/>
      </c>
      <c r="Z275" s="81">
        <f t="shared" si="26"/>
      </c>
      <c r="AA275" s="83"/>
      <c r="AB275" s="96"/>
      <c r="AC275" s="82">
        <f t="shared" si="23"/>
      </c>
      <c r="AD275" s="84"/>
      <c r="AE275" s="99"/>
      <c r="AF275" s="172"/>
      <c r="AG275" s="173"/>
      <c r="AH275" s="173"/>
      <c r="AI275" s="173"/>
      <c r="AJ275" s="216"/>
      <c r="AK275" s="181"/>
      <c r="AL275" s="203"/>
    </row>
    <row r="276" spans="1:39" s="33" customFormat="1" ht="9" customHeight="1">
      <c r="A276" s="34" t="s">
        <v>349</v>
      </c>
      <c r="B276" s="35" t="s">
        <v>23</v>
      </c>
      <c r="C276" s="24">
        <f t="shared" si="27"/>
        <v>40083</v>
      </c>
      <c r="D276" s="43"/>
      <c r="E276" s="164">
        <v>1</v>
      </c>
      <c r="F276" s="44"/>
      <c r="G276" s="45"/>
      <c r="H276" s="45"/>
      <c r="I276" s="45"/>
      <c r="J276" s="45"/>
      <c r="K276" s="45"/>
      <c r="L276" s="46"/>
      <c r="M276" s="171"/>
      <c r="N276" s="194"/>
      <c r="O276" s="47"/>
      <c r="P276" s="48"/>
      <c r="Q276" s="49"/>
      <c r="R276" s="50"/>
      <c r="S276" s="50"/>
      <c r="T276" s="50"/>
      <c r="U276" s="50"/>
      <c r="V276" s="50"/>
      <c r="W276" s="189">
        <f t="shared" si="24"/>
        <v>0</v>
      </c>
      <c r="X276" s="184"/>
      <c r="Y276" s="80">
        <f t="shared" si="25"/>
      </c>
      <c r="Z276" s="81">
        <f t="shared" si="26"/>
      </c>
      <c r="AA276" s="85">
        <v>40</v>
      </c>
      <c r="AB276" s="97">
        <v>0.05555555555555555</v>
      </c>
      <c r="AC276" s="82">
        <f t="shared" si="23"/>
        <v>30</v>
      </c>
      <c r="AD276" s="86"/>
      <c r="AE276" s="100"/>
      <c r="AF276" s="174"/>
      <c r="AG276" s="175"/>
      <c r="AH276" s="175"/>
      <c r="AI276" s="175"/>
      <c r="AJ276" s="217"/>
      <c r="AK276" s="182"/>
      <c r="AL276" s="204"/>
      <c r="AM276" s="43"/>
    </row>
    <row r="277" spans="1:39" s="33" customFormat="1" ht="9" customHeight="1">
      <c r="A277" s="34" t="s">
        <v>350</v>
      </c>
      <c r="B277" s="35" t="s">
        <v>10</v>
      </c>
      <c r="C277" s="24">
        <f t="shared" si="27"/>
        <v>40084</v>
      </c>
      <c r="D277" s="25" t="s">
        <v>134</v>
      </c>
      <c r="E277" s="163"/>
      <c r="F277" s="36"/>
      <c r="G277" s="37"/>
      <c r="H277" s="37"/>
      <c r="I277" s="37"/>
      <c r="J277" s="37"/>
      <c r="K277" s="37"/>
      <c r="L277" s="38"/>
      <c r="M277" s="170"/>
      <c r="N277" s="193"/>
      <c r="O277" s="39"/>
      <c r="P277" s="40"/>
      <c r="Q277" s="41"/>
      <c r="R277" s="42"/>
      <c r="S277" s="42"/>
      <c r="T277" s="42"/>
      <c r="U277" s="42"/>
      <c r="V277" s="42"/>
      <c r="W277" s="189">
        <f t="shared" si="24"/>
        <v>0</v>
      </c>
      <c r="X277" s="183"/>
      <c r="Y277" s="80">
        <f t="shared" si="25"/>
      </c>
      <c r="Z277" s="81">
        <f t="shared" si="26"/>
      </c>
      <c r="AA277" s="83"/>
      <c r="AB277" s="96"/>
      <c r="AC277" s="82">
        <f t="shared" si="23"/>
      </c>
      <c r="AD277" s="84"/>
      <c r="AE277" s="99"/>
      <c r="AF277" s="172"/>
      <c r="AG277" s="173"/>
      <c r="AH277" s="173"/>
      <c r="AI277" s="173"/>
      <c r="AJ277" s="216"/>
      <c r="AK277" s="181"/>
      <c r="AL277" s="203"/>
      <c r="AM277" s="25" t="s">
        <v>134</v>
      </c>
    </row>
    <row r="278" spans="1:38" s="33" customFormat="1" ht="9" customHeight="1">
      <c r="A278" s="34" t="s">
        <v>351</v>
      </c>
      <c r="B278" s="35" t="s">
        <v>13</v>
      </c>
      <c r="C278" s="24">
        <f t="shared" si="27"/>
        <v>40085</v>
      </c>
      <c r="E278" s="163"/>
      <c r="F278" s="36"/>
      <c r="G278" s="37"/>
      <c r="H278" s="37"/>
      <c r="I278" s="37"/>
      <c r="J278" s="37"/>
      <c r="K278" s="37"/>
      <c r="L278" s="38"/>
      <c r="M278" s="170"/>
      <c r="N278" s="193"/>
      <c r="O278" s="39"/>
      <c r="P278" s="40"/>
      <c r="Q278" s="41"/>
      <c r="R278" s="42"/>
      <c r="S278" s="42"/>
      <c r="T278" s="42"/>
      <c r="U278" s="42"/>
      <c r="V278" s="42"/>
      <c r="W278" s="189">
        <f t="shared" si="24"/>
        <v>0</v>
      </c>
      <c r="X278" s="183"/>
      <c r="Y278" s="80">
        <f t="shared" si="25"/>
      </c>
      <c r="Z278" s="81">
        <f t="shared" si="26"/>
      </c>
      <c r="AA278" s="83"/>
      <c r="AB278" s="96"/>
      <c r="AC278" s="82">
        <f t="shared" si="23"/>
      </c>
      <c r="AD278" s="84"/>
      <c r="AE278" s="99"/>
      <c r="AF278" s="172"/>
      <c r="AG278" s="173"/>
      <c r="AH278" s="173"/>
      <c r="AI278" s="173"/>
      <c r="AJ278" s="216"/>
      <c r="AK278" s="181"/>
      <c r="AL278" s="203"/>
    </row>
    <row r="279" spans="1:38" s="33" customFormat="1" ht="9" customHeight="1">
      <c r="A279" s="34" t="s">
        <v>352</v>
      </c>
      <c r="B279" s="35" t="s">
        <v>15</v>
      </c>
      <c r="C279" s="24">
        <f t="shared" si="27"/>
        <v>40086</v>
      </c>
      <c r="E279" s="163">
        <v>1</v>
      </c>
      <c r="F279" s="36"/>
      <c r="G279" s="37"/>
      <c r="H279" s="37"/>
      <c r="I279" s="37"/>
      <c r="J279" s="37"/>
      <c r="K279" s="37"/>
      <c r="L279" s="38"/>
      <c r="M279" s="170"/>
      <c r="N279" s="193"/>
      <c r="O279" s="39"/>
      <c r="P279" s="40"/>
      <c r="Q279" s="41"/>
      <c r="R279" s="42"/>
      <c r="S279" s="42"/>
      <c r="T279" s="42"/>
      <c r="U279" s="42"/>
      <c r="V279" s="42"/>
      <c r="W279" s="189">
        <f t="shared" si="24"/>
        <v>0</v>
      </c>
      <c r="X279" s="183"/>
      <c r="Y279" s="80">
        <f t="shared" si="25"/>
      </c>
      <c r="Z279" s="81">
        <f t="shared" si="26"/>
      </c>
      <c r="AA279" s="83">
        <v>23</v>
      </c>
      <c r="AB279" s="96">
        <v>0.027777777777777776</v>
      </c>
      <c r="AC279" s="82">
        <f t="shared" si="23"/>
        <v>34.5</v>
      </c>
      <c r="AD279" s="84"/>
      <c r="AE279" s="99"/>
      <c r="AF279" s="172"/>
      <c r="AG279" s="173"/>
      <c r="AH279" s="173"/>
      <c r="AI279" s="173"/>
      <c r="AJ279" s="216"/>
      <c r="AK279" s="181"/>
      <c r="AL279" s="203"/>
    </row>
    <row r="280" spans="1:38" s="33" customFormat="1" ht="9" customHeight="1">
      <c r="A280" s="34" t="s">
        <v>353</v>
      </c>
      <c r="B280" s="35" t="s">
        <v>17</v>
      </c>
      <c r="C280" s="24">
        <f t="shared" si="27"/>
        <v>40087</v>
      </c>
      <c r="E280" s="163">
        <v>2</v>
      </c>
      <c r="F280" s="36"/>
      <c r="G280" s="37"/>
      <c r="H280" s="37"/>
      <c r="I280" s="37"/>
      <c r="J280" s="37"/>
      <c r="K280" s="37"/>
      <c r="L280" s="38"/>
      <c r="M280" s="170"/>
      <c r="N280" s="193"/>
      <c r="O280" s="39"/>
      <c r="P280" s="40"/>
      <c r="Q280" s="41"/>
      <c r="R280" s="42"/>
      <c r="S280" s="42"/>
      <c r="T280" s="42"/>
      <c r="U280" s="42"/>
      <c r="V280" s="42"/>
      <c r="W280" s="189">
        <f t="shared" si="24"/>
        <v>0</v>
      </c>
      <c r="X280" s="183"/>
      <c r="Y280" s="80">
        <f t="shared" si="25"/>
      </c>
      <c r="Z280" s="81">
        <f t="shared" si="26"/>
      </c>
      <c r="AA280" s="83">
        <v>40</v>
      </c>
      <c r="AB280" s="96">
        <v>0.052083333333333336</v>
      </c>
      <c r="AC280" s="82">
        <f t="shared" si="23"/>
        <v>32</v>
      </c>
      <c r="AD280" s="84">
        <v>1</v>
      </c>
      <c r="AE280" s="99">
        <v>0.020833333333333332</v>
      </c>
      <c r="AF280" s="172"/>
      <c r="AG280" s="173"/>
      <c r="AH280" s="173"/>
      <c r="AI280" s="173"/>
      <c r="AJ280" s="216"/>
      <c r="AK280" s="181"/>
      <c r="AL280" s="203"/>
    </row>
    <row r="281" spans="1:38" s="33" customFormat="1" ht="9" customHeight="1">
      <c r="A281" s="34" t="s">
        <v>354</v>
      </c>
      <c r="B281" s="35" t="s">
        <v>19</v>
      </c>
      <c r="C281" s="24">
        <f t="shared" si="27"/>
        <v>40088</v>
      </c>
      <c r="E281" s="163"/>
      <c r="F281" s="36"/>
      <c r="G281" s="37"/>
      <c r="H281" s="37"/>
      <c r="I281" s="37"/>
      <c r="J281" s="37"/>
      <c r="K281" s="37"/>
      <c r="L281" s="38"/>
      <c r="M281" s="170"/>
      <c r="N281" s="193"/>
      <c r="O281" s="39"/>
      <c r="P281" s="40"/>
      <c r="Q281" s="41"/>
      <c r="R281" s="42"/>
      <c r="S281" s="42"/>
      <c r="T281" s="42"/>
      <c r="U281" s="42"/>
      <c r="V281" s="42"/>
      <c r="W281" s="189">
        <f t="shared" si="24"/>
        <v>0</v>
      </c>
      <c r="X281" s="183"/>
      <c r="Y281" s="80">
        <f t="shared" si="25"/>
      </c>
      <c r="Z281" s="81">
        <f t="shared" si="26"/>
      </c>
      <c r="AA281" s="83"/>
      <c r="AB281" s="96"/>
      <c r="AC281" s="82">
        <f t="shared" si="23"/>
      </c>
      <c r="AD281" s="84"/>
      <c r="AE281" s="99"/>
      <c r="AF281" s="172"/>
      <c r="AG281" s="173"/>
      <c r="AH281" s="173"/>
      <c r="AI281" s="173"/>
      <c r="AJ281" s="216"/>
      <c r="AK281" s="181"/>
      <c r="AL281" s="203"/>
    </row>
    <row r="282" spans="1:38" s="33" customFormat="1" ht="9" customHeight="1">
      <c r="A282" s="34" t="s">
        <v>355</v>
      </c>
      <c r="B282" s="35" t="s">
        <v>21</v>
      </c>
      <c r="C282" s="24">
        <f t="shared" si="27"/>
        <v>40089</v>
      </c>
      <c r="E282" s="163"/>
      <c r="F282" s="36"/>
      <c r="G282" s="37"/>
      <c r="H282" s="37"/>
      <c r="I282" s="37"/>
      <c r="J282" s="37"/>
      <c r="K282" s="37"/>
      <c r="L282" s="38"/>
      <c r="M282" s="170"/>
      <c r="N282" s="193"/>
      <c r="O282" s="39"/>
      <c r="P282" s="40"/>
      <c r="Q282" s="41"/>
      <c r="R282" s="42"/>
      <c r="S282" s="42"/>
      <c r="T282" s="42"/>
      <c r="U282" s="42"/>
      <c r="V282" s="42"/>
      <c r="W282" s="189">
        <f t="shared" si="24"/>
        <v>0</v>
      </c>
      <c r="X282" s="183"/>
      <c r="Y282" s="80">
        <f t="shared" si="25"/>
      </c>
      <c r="Z282" s="81">
        <f t="shared" si="26"/>
      </c>
      <c r="AA282" s="83"/>
      <c r="AB282" s="96"/>
      <c r="AC282" s="82">
        <f t="shared" si="23"/>
      </c>
      <c r="AD282" s="84"/>
      <c r="AE282" s="99"/>
      <c r="AF282" s="172"/>
      <c r="AG282" s="173"/>
      <c r="AH282" s="173"/>
      <c r="AI282" s="173"/>
      <c r="AJ282" s="216"/>
      <c r="AK282" s="181"/>
      <c r="AL282" s="203"/>
    </row>
    <row r="283" spans="1:39" s="33" customFormat="1" ht="9" customHeight="1">
      <c r="A283" s="34" t="s">
        <v>356</v>
      </c>
      <c r="B283" s="35" t="s">
        <v>23</v>
      </c>
      <c r="C283" s="24">
        <f t="shared" si="27"/>
        <v>40090</v>
      </c>
      <c r="D283" s="43"/>
      <c r="E283" s="164">
        <v>1</v>
      </c>
      <c r="F283" s="44"/>
      <c r="G283" s="45"/>
      <c r="H283" s="45"/>
      <c r="I283" s="45"/>
      <c r="J283" s="45"/>
      <c r="K283" s="45"/>
      <c r="L283" s="46"/>
      <c r="M283" s="171"/>
      <c r="N283" s="194"/>
      <c r="O283" s="47"/>
      <c r="P283" s="48"/>
      <c r="Q283" s="49"/>
      <c r="R283" s="50"/>
      <c r="S283" s="50"/>
      <c r="T283" s="50"/>
      <c r="U283" s="50"/>
      <c r="V283" s="50"/>
      <c r="W283" s="189">
        <f t="shared" si="24"/>
        <v>0</v>
      </c>
      <c r="X283" s="184"/>
      <c r="Y283" s="80">
        <f t="shared" si="25"/>
      </c>
      <c r="Z283" s="81">
        <f t="shared" si="26"/>
      </c>
      <c r="AA283" s="85">
        <v>38</v>
      </c>
      <c r="AB283" s="97">
        <v>0.05555555555555555</v>
      </c>
      <c r="AC283" s="82">
        <f t="shared" si="23"/>
        <v>28.5</v>
      </c>
      <c r="AD283" s="86"/>
      <c r="AE283" s="100"/>
      <c r="AF283" s="174"/>
      <c r="AG283" s="175"/>
      <c r="AH283" s="175"/>
      <c r="AI283" s="175"/>
      <c r="AJ283" s="217"/>
      <c r="AK283" s="182"/>
      <c r="AL283" s="204"/>
      <c r="AM283" s="43"/>
    </row>
    <row r="284" spans="1:39" s="33" customFormat="1" ht="9" customHeight="1">
      <c r="A284" s="34" t="s">
        <v>357</v>
      </c>
      <c r="B284" s="35" t="s">
        <v>10</v>
      </c>
      <c r="C284" s="24">
        <f t="shared" si="27"/>
        <v>40091</v>
      </c>
      <c r="D284" s="25" t="s">
        <v>135</v>
      </c>
      <c r="E284" s="163"/>
      <c r="F284" s="36"/>
      <c r="G284" s="37"/>
      <c r="H284" s="37"/>
      <c r="I284" s="37"/>
      <c r="J284" s="37"/>
      <c r="K284" s="37"/>
      <c r="L284" s="38"/>
      <c r="M284" s="170"/>
      <c r="N284" s="193"/>
      <c r="O284" s="39"/>
      <c r="P284" s="40"/>
      <c r="Q284" s="41"/>
      <c r="R284" s="42"/>
      <c r="S284" s="42"/>
      <c r="T284" s="42"/>
      <c r="U284" s="42"/>
      <c r="V284" s="42"/>
      <c r="W284" s="189">
        <f t="shared" si="24"/>
        <v>0</v>
      </c>
      <c r="X284" s="183"/>
      <c r="Y284" s="80">
        <f t="shared" si="25"/>
      </c>
      <c r="Z284" s="81">
        <f t="shared" si="26"/>
      </c>
      <c r="AA284" s="83"/>
      <c r="AB284" s="96"/>
      <c r="AC284" s="82">
        <f t="shared" si="23"/>
      </c>
      <c r="AD284" s="84"/>
      <c r="AE284" s="99"/>
      <c r="AF284" s="172"/>
      <c r="AG284" s="173"/>
      <c r="AH284" s="173"/>
      <c r="AI284" s="173"/>
      <c r="AJ284" s="216"/>
      <c r="AK284" s="181"/>
      <c r="AL284" s="203"/>
      <c r="AM284" s="25" t="s">
        <v>135</v>
      </c>
    </row>
    <row r="285" spans="1:38" s="33" customFormat="1" ht="9" customHeight="1">
      <c r="A285" s="34" t="s">
        <v>358</v>
      </c>
      <c r="B285" s="35" t="s">
        <v>13</v>
      </c>
      <c r="C285" s="24">
        <f t="shared" si="27"/>
        <v>40092</v>
      </c>
      <c r="E285" s="163">
        <v>2</v>
      </c>
      <c r="F285" s="36"/>
      <c r="G285" s="37"/>
      <c r="H285" s="37"/>
      <c r="I285" s="37"/>
      <c r="J285" s="37"/>
      <c r="K285" s="37"/>
      <c r="L285" s="38"/>
      <c r="M285" s="170"/>
      <c r="N285" s="193"/>
      <c r="O285" s="39"/>
      <c r="P285" s="40"/>
      <c r="Q285" s="41"/>
      <c r="R285" s="42"/>
      <c r="S285" s="42"/>
      <c r="T285" s="42"/>
      <c r="U285" s="42"/>
      <c r="V285" s="42"/>
      <c r="W285" s="189">
        <f t="shared" si="24"/>
        <v>0</v>
      </c>
      <c r="X285" s="183"/>
      <c r="Y285" s="80">
        <f t="shared" si="25"/>
      </c>
      <c r="Z285" s="81">
        <f t="shared" si="26"/>
      </c>
      <c r="AA285" s="83">
        <v>15</v>
      </c>
      <c r="AB285" s="96">
        <v>0.020833333333333332</v>
      </c>
      <c r="AC285" s="82">
        <f t="shared" si="23"/>
        <v>30</v>
      </c>
      <c r="AD285" s="84">
        <v>1</v>
      </c>
      <c r="AE285" s="99">
        <v>0.020833333333333332</v>
      </c>
      <c r="AF285" s="172"/>
      <c r="AG285" s="173"/>
      <c r="AH285" s="173"/>
      <c r="AI285" s="173"/>
      <c r="AJ285" s="216"/>
      <c r="AK285" s="181"/>
      <c r="AL285" s="203"/>
    </row>
    <row r="286" spans="1:38" s="33" customFormat="1" ht="9" customHeight="1">
      <c r="A286" s="34" t="s">
        <v>359</v>
      </c>
      <c r="B286" s="35" t="s">
        <v>15</v>
      </c>
      <c r="C286" s="24">
        <f t="shared" si="27"/>
        <v>40093</v>
      </c>
      <c r="E286" s="163">
        <v>1</v>
      </c>
      <c r="F286" s="36"/>
      <c r="G286" s="37"/>
      <c r="H286" s="37"/>
      <c r="I286" s="37"/>
      <c r="J286" s="37"/>
      <c r="K286" s="37"/>
      <c r="L286" s="38"/>
      <c r="M286" s="170"/>
      <c r="N286" s="193"/>
      <c r="O286" s="39"/>
      <c r="P286" s="40"/>
      <c r="Q286" s="41"/>
      <c r="R286" s="42"/>
      <c r="S286" s="42"/>
      <c r="T286" s="42"/>
      <c r="U286" s="42"/>
      <c r="V286" s="42"/>
      <c r="W286" s="189">
        <f t="shared" si="24"/>
        <v>0</v>
      </c>
      <c r="X286" s="183"/>
      <c r="Y286" s="80">
        <f t="shared" si="25"/>
      </c>
      <c r="Z286" s="81">
        <f t="shared" si="26"/>
      </c>
      <c r="AA286" s="83"/>
      <c r="AB286" s="96"/>
      <c r="AC286" s="82">
        <f t="shared" si="23"/>
      </c>
      <c r="AD286" s="84">
        <v>1</v>
      </c>
      <c r="AE286" s="99">
        <v>0.020833333333333332</v>
      </c>
      <c r="AF286" s="172"/>
      <c r="AG286" s="173"/>
      <c r="AH286" s="173"/>
      <c r="AI286" s="173"/>
      <c r="AJ286" s="216"/>
      <c r="AK286" s="181"/>
      <c r="AL286" s="203"/>
    </row>
    <row r="287" spans="1:38" s="33" customFormat="1" ht="9" customHeight="1">
      <c r="A287" s="34" t="s">
        <v>360</v>
      </c>
      <c r="B287" s="35" t="s">
        <v>17</v>
      </c>
      <c r="C287" s="24">
        <f t="shared" si="27"/>
        <v>40094</v>
      </c>
      <c r="E287" s="163">
        <v>1</v>
      </c>
      <c r="F287" s="36"/>
      <c r="G287" s="37"/>
      <c r="H287" s="37"/>
      <c r="I287" s="37"/>
      <c r="J287" s="37"/>
      <c r="K287" s="37"/>
      <c r="L287" s="38"/>
      <c r="M287" s="170"/>
      <c r="N287" s="193"/>
      <c r="O287" s="39"/>
      <c r="P287" s="40"/>
      <c r="Q287" s="41"/>
      <c r="R287" s="42"/>
      <c r="S287" s="42"/>
      <c r="T287" s="42"/>
      <c r="U287" s="42"/>
      <c r="V287" s="42"/>
      <c r="W287" s="189">
        <f t="shared" si="24"/>
        <v>0</v>
      </c>
      <c r="X287" s="183"/>
      <c r="Y287" s="80">
        <f t="shared" si="25"/>
      </c>
      <c r="Z287" s="81">
        <f t="shared" si="26"/>
      </c>
      <c r="AA287" s="83"/>
      <c r="AB287" s="96"/>
      <c r="AC287" s="82">
        <f t="shared" si="23"/>
      </c>
      <c r="AD287" s="84">
        <v>1.2</v>
      </c>
      <c r="AE287" s="99">
        <v>0.024305555555555556</v>
      </c>
      <c r="AF287" s="172"/>
      <c r="AG287" s="173"/>
      <c r="AH287" s="173"/>
      <c r="AI287" s="173"/>
      <c r="AJ287" s="216"/>
      <c r="AK287" s="181"/>
      <c r="AL287" s="203"/>
    </row>
    <row r="288" spans="1:38" s="33" customFormat="1" ht="9" customHeight="1">
      <c r="A288" s="34" t="s">
        <v>361</v>
      </c>
      <c r="B288" s="35" t="s">
        <v>19</v>
      </c>
      <c r="C288" s="24">
        <f t="shared" si="27"/>
        <v>40095</v>
      </c>
      <c r="E288" s="163"/>
      <c r="F288" s="36"/>
      <c r="G288" s="37"/>
      <c r="H288" s="37"/>
      <c r="I288" s="37"/>
      <c r="J288" s="37"/>
      <c r="K288" s="37"/>
      <c r="L288" s="38"/>
      <c r="M288" s="170"/>
      <c r="N288" s="193"/>
      <c r="O288" s="39"/>
      <c r="P288" s="40"/>
      <c r="Q288" s="41"/>
      <c r="R288" s="42"/>
      <c r="S288" s="42"/>
      <c r="T288" s="42"/>
      <c r="U288" s="42"/>
      <c r="V288" s="42"/>
      <c r="W288" s="189">
        <f t="shared" si="24"/>
        <v>0</v>
      </c>
      <c r="X288" s="183"/>
      <c r="Y288" s="80">
        <f t="shared" si="25"/>
      </c>
      <c r="Z288" s="81">
        <f t="shared" si="26"/>
      </c>
      <c r="AA288" s="83"/>
      <c r="AB288" s="96"/>
      <c r="AC288" s="82">
        <f t="shared" si="23"/>
      </c>
      <c r="AD288" s="84"/>
      <c r="AE288" s="99"/>
      <c r="AF288" s="172"/>
      <c r="AG288" s="173"/>
      <c r="AH288" s="173"/>
      <c r="AI288" s="173"/>
      <c r="AJ288" s="216"/>
      <c r="AK288" s="181"/>
      <c r="AL288" s="203"/>
    </row>
    <row r="289" spans="1:38" s="33" customFormat="1" ht="9" customHeight="1">
      <c r="A289" s="34" t="s">
        <v>362</v>
      </c>
      <c r="B289" s="35" t="s">
        <v>21</v>
      </c>
      <c r="C289" s="24">
        <f t="shared" si="27"/>
        <v>40096</v>
      </c>
      <c r="E289" s="163"/>
      <c r="F289" s="36"/>
      <c r="G289" s="37"/>
      <c r="H289" s="37"/>
      <c r="I289" s="37"/>
      <c r="J289" s="37"/>
      <c r="K289" s="37"/>
      <c r="L289" s="38"/>
      <c r="M289" s="170"/>
      <c r="N289" s="193"/>
      <c r="O289" s="39"/>
      <c r="P289" s="40"/>
      <c r="Q289" s="41"/>
      <c r="R289" s="42"/>
      <c r="S289" s="42"/>
      <c r="T289" s="42"/>
      <c r="U289" s="42"/>
      <c r="V289" s="42"/>
      <c r="W289" s="189">
        <f t="shared" si="24"/>
        <v>0</v>
      </c>
      <c r="X289" s="183"/>
      <c r="Y289" s="80">
        <f t="shared" si="25"/>
      </c>
      <c r="Z289" s="81">
        <f t="shared" si="26"/>
      </c>
      <c r="AA289" s="83"/>
      <c r="AB289" s="96"/>
      <c r="AC289" s="82">
        <f t="shared" si="23"/>
      </c>
      <c r="AD289" s="84"/>
      <c r="AE289" s="99"/>
      <c r="AF289" s="172"/>
      <c r="AG289" s="173"/>
      <c r="AH289" s="173"/>
      <c r="AI289" s="173"/>
      <c r="AJ289" s="216"/>
      <c r="AK289" s="181"/>
      <c r="AL289" s="203"/>
    </row>
    <row r="290" spans="1:39" s="33" customFormat="1" ht="9" customHeight="1">
      <c r="A290" s="34" t="s">
        <v>363</v>
      </c>
      <c r="B290" s="35" t="s">
        <v>23</v>
      </c>
      <c r="C290" s="24">
        <f t="shared" si="27"/>
        <v>40097</v>
      </c>
      <c r="D290" s="43"/>
      <c r="E290" s="164"/>
      <c r="F290" s="44"/>
      <c r="G290" s="45"/>
      <c r="H290" s="45"/>
      <c r="I290" s="45"/>
      <c r="J290" s="45"/>
      <c r="K290" s="45"/>
      <c r="L290" s="46"/>
      <c r="M290" s="171"/>
      <c r="N290" s="194"/>
      <c r="O290" s="47"/>
      <c r="P290" s="48"/>
      <c r="Q290" s="49"/>
      <c r="R290" s="50"/>
      <c r="S290" s="50"/>
      <c r="T290" s="50"/>
      <c r="U290" s="50"/>
      <c r="V290" s="50"/>
      <c r="W290" s="189">
        <f t="shared" si="24"/>
        <v>0</v>
      </c>
      <c r="X290" s="184"/>
      <c r="Y290" s="80">
        <f t="shared" si="25"/>
      </c>
      <c r="Z290" s="81">
        <f t="shared" si="26"/>
      </c>
      <c r="AA290" s="85"/>
      <c r="AB290" s="97"/>
      <c r="AC290" s="82">
        <f t="shared" si="23"/>
      </c>
      <c r="AD290" s="86"/>
      <c r="AE290" s="100"/>
      <c r="AF290" s="174"/>
      <c r="AG290" s="175"/>
      <c r="AH290" s="175"/>
      <c r="AI290" s="175"/>
      <c r="AJ290" s="217"/>
      <c r="AK290" s="182"/>
      <c r="AL290" s="204"/>
      <c r="AM290" s="43"/>
    </row>
    <row r="291" spans="1:39" s="33" customFormat="1" ht="9" customHeight="1">
      <c r="A291" s="34" t="s">
        <v>364</v>
      </c>
      <c r="B291" s="35" t="s">
        <v>10</v>
      </c>
      <c r="C291" s="24">
        <f t="shared" si="27"/>
        <v>40098</v>
      </c>
      <c r="D291" s="25" t="s">
        <v>136</v>
      </c>
      <c r="E291" s="163"/>
      <c r="F291" s="36"/>
      <c r="G291" s="37"/>
      <c r="H291" s="37"/>
      <c r="I291" s="37"/>
      <c r="J291" s="37"/>
      <c r="K291" s="37"/>
      <c r="L291" s="38"/>
      <c r="M291" s="170"/>
      <c r="N291" s="193"/>
      <c r="O291" s="39"/>
      <c r="P291" s="40"/>
      <c r="Q291" s="41"/>
      <c r="R291" s="42"/>
      <c r="S291" s="42"/>
      <c r="T291" s="42"/>
      <c r="U291" s="42"/>
      <c r="V291" s="42"/>
      <c r="W291" s="189">
        <f t="shared" si="24"/>
        <v>0</v>
      </c>
      <c r="X291" s="183"/>
      <c r="Y291" s="80">
        <f t="shared" si="25"/>
      </c>
      <c r="Z291" s="81">
        <f t="shared" si="26"/>
      </c>
      <c r="AA291" s="83"/>
      <c r="AB291" s="96"/>
      <c r="AC291" s="82">
        <f t="shared" si="23"/>
      </c>
      <c r="AD291" s="84"/>
      <c r="AE291" s="99"/>
      <c r="AF291" s="172"/>
      <c r="AG291" s="173"/>
      <c r="AH291" s="173"/>
      <c r="AI291" s="173"/>
      <c r="AJ291" s="216"/>
      <c r="AK291" s="181"/>
      <c r="AL291" s="203"/>
      <c r="AM291" s="25" t="s">
        <v>136</v>
      </c>
    </row>
    <row r="292" spans="1:38" s="33" customFormat="1" ht="9" customHeight="1">
      <c r="A292" s="34" t="s">
        <v>365</v>
      </c>
      <c r="B292" s="35" t="s">
        <v>13</v>
      </c>
      <c r="C292" s="24">
        <f t="shared" si="27"/>
        <v>40099</v>
      </c>
      <c r="E292" s="163">
        <v>1</v>
      </c>
      <c r="F292" s="36"/>
      <c r="G292" s="37"/>
      <c r="H292" s="37"/>
      <c r="I292" s="37"/>
      <c r="J292" s="37"/>
      <c r="K292" s="37"/>
      <c r="L292" s="38"/>
      <c r="M292" s="170"/>
      <c r="N292" s="193"/>
      <c r="O292" s="39"/>
      <c r="P292" s="40"/>
      <c r="Q292" s="41"/>
      <c r="R292" s="42"/>
      <c r="S292" s="42"/>
      <c r="T292" s="42"/>
      <c r="U292" s="42"/>
      <c r="V292" s="42"/>
      <c r="W292" s="189">
        <f t="shared" si="24"/>
        <v>0</v>
      </c>
      <c r="X292" s="183"/>
      <c r="Y292" s="80">
        <f t="shared" si="25"/>
      </c>
      <c r="Z292" s="81">
        <f t="shared" si="26"/>
      </c>
      <c r="AA292" s="83"/>
      <c r="AB292" s="96"/>
      <c r="AC292" s="82">
        <f t="shared" si="23"/>
      </c>
      <c r="AD292" s="84">
        <v>2</v>
      </c>
      <c r="AE292" s="99">
        <v>0.03125</v>
      </c>
      <c r="AF292" s="172"/>
      <c r="AG292" s="173"/>
      <c r="AH292" s="173"/>
      <c r="AI292" s="173"/>
      <c r="AJ292" s="216"/>
      <c r="AK292" s="181"/>
      <c r="AL292" s="203"/>
    </row>
    <row r="293" spans="1:38" s="33" customFormat="1" ht="9" customHeight="1">
      <c r="A293" s="34" t="s">
        <v>366</v>
      </c>
      <c r="B293" s="35" t="s">
        <v>15</v>
      </c>
      <c r="C293" s="24">
        <f t="shared" si="27"/>
        <v>40100</v>
      </c>
      <c r="E293" s="163"/>
      <c r="F293" s="36"/>
      <c r="G293" s="37"/>
      <c r="H293" s="37"/>
      <c r="I293" s="37"/>
      <c r="J293" s="37"/>
      <c r="K293" s="37"/>
      <c r="L293" s="38"/>
      <c r="M293" s="170"/>
      <c r="N293" s="193"/>
      <c r="O293" s="39"/>
      <c r="P293" s="40"/>
      <c r="Q293" s="41"/>
      <c r="R293" s="42"/>
      <c r="S293" s="42"/>
      <c r="T293" s="42"/>
      <c r="U293" s="42"/>
      <c r="V293" s="42"/>
      <c r="W293" s="189">
        <f t="shared" si="24"/>
        <v>0</v>
      </c>
      <c r="X293" s="183"/>
      <c r="Y293" s="80">
        <f t="shared" si="25"/>
      </c>
      <c r="Z293" s="81">
        <f t="shared" si="26"/>
      </c>
      <c r="AA293" s="83"/>
      <c r="AB293" s="96"/>
      <c r="AC293" s="82">
        <f t="shared" si="23"/>
      </c>
      <c r="AD293" s="84"/>
      <c r="AE293" s="99"/>
      <c r="AF293" s="172"/>
      <c r="AG293" s="173"/>
      <c r="AH293" s="173"/>
      <c r="AI293" s="173"/>
      <c r="AJ293" s="216"/>
      <c r="AK293" s="181"/>
      <c r="AL293" s="203"/>
    </row>
    <row r="294" spans="1:38" s="33" customFormat="1" ht="9" customHeight="1">
      <c r="A294" s="34" t="s">
        <v>367</v>
      </c>
      <c r="B294" s="35" t="s">
        <v>17</v>
      </c>
      <c r="C294" s="24">
        <f t="shared" si="27"/>
        <v>40101</v>
      </c>
      <c r="E294" s="163"/>
      <c r="F294" s="36"/>
      <c r="G294" s="37"/>
      <c r="H294" s="37"/>
      <c r="I294" s="37"/>
      <c r="J294" s="37"/>
      <c r="K294" s="37"/>
      <c r="L294" s="38"/>
      <c r="M294" s="170"/>
      <c r="N294" s="193"/>
      <c r="O294" s="39"/>
      <c r="P294" s="40"/>
      <c r="Q294" s="41"/>
      <c r="R294" s="42"/>
      <c r="S294" s="42"/>
      <c r="T294" s="42"/>
      <c r="U294" s="42"/>
      <c r="V294" s="42"/>
      <c r="W294" s="189">
        <f t="shared" si="24"/>
        <v>0</v>
      </c>
      <c r="X294" s="183"/>
      <c r="Y294" s="80">
        <f t="shared" si="25"/>
      </c>
      <c r="Z294" s="81">
        <f t="shared" si="26"/>
      </c>
      <c r="AA294" s="83"/>
      <c r="AB294" s="96"/>
      <c r="AC294" s="82">
        <f t="shared" si="23"/>
      </c>
      <c r="AD294" s="84"/>
      <c r="AE294" s="99"/>
      <c r="AF294" s="172"/>
      <c r="AG294" s="173"/>
      <c r="AH294" s="173"/>
      <c r="AI294" s="173"/>
      <c r="AJ294" s="216"/>
      <c r="AK294" s="181"/>
      <c r="AL294" s="203"/>
    </row>
    <row r="295" spans="1:38" s="33" customFormat="1" ht="9" customHeight="1">
      <c r="A295" s="34" t="s">
        <v>368</v>
      </c>
      <c r="B295" s="35" t="s">
        <v>19</v>
      </c>
      <c r="C295" s="24">
        <f t="shared" si="27"/>
        <v>40102</v>
      </c>
      <c r="E295" s="163"/>
      <c r="F295" s="36"/>
      <c r="G295" s="37"/>
      <c r="H295" s="37"/>
      <c r="I295" s="37"/>
      <c r="J295" s="37"/>
      <c r="K295" s="37"/>
      <c r="L295" s="38"/>
      <c r="M295" s="170"/>
      <c r="N295" s="193"/>
      <c r="O295" s="39"/>
      <c r="P295" s="40"/>
      <c r="Q295" s="41"/>
      <c r="R295" s="42"/>
      <c r="S295" s="42"/>
      <c r="T295" s="42"/>
      <c r="U295" s="42"/>
      <c r="V295" s="42"/>
      <c r="W295" s="189">
        <f t="shared" si="24"/>
        <v>0</v>
      </c>
      <c r="X295" s="183"/>
      <c r="Y295" s="80">
        <f t="shared" si="25"/>
      </c>
      <c r="Z295" s="81">
        <f t="shared" si="26"/>
      </c>
      <c r="AA295" s="83"/>
      <c r="AB295" s="96"/>
      <c r="AC295" s="82">
        <f t="shared" si="23"/>
      </c>
      <c r="AD295" s="84"/>
      <c r="AE295" s="99"/>
      <c r="AF295" s="172"/>
      <c r="AG295" s="173"/>
      <c r="AH295" s="173"/>
      <c r="AI295" s="173"/>
      <c r="AJ295" s="216"/>
      <c r="AK295" s="181"/>
      <c r="AL295" s="203"/>
    </row>
    <row r="296" spans="1:38" s="33" customFormat="1" ht="9" customHeight="1">
      <c r="A296" s="34" t="s">
        <v>369</v>
      </c>
      <c r="B296" s="35" t="s">
        <v>21</v>
      </c>
      <c r="C296" s="24">
        <f t="shared" si="27"/>
        <v>40103</v>
      </c>
      <c r="E296" s="163"/>
      <c r="F296" s="36"/>
      <c r="G296" s="37"/>
      <c r="H296" s="37"/>
      <c r="I296" s="37"/>
      <c r="J296" s="37"/>
      <c r="K296" s="37"/>
      <c r="L296" s="38"/>
      <c r="M296" s="170"/>
      <c r="N296" s="193"/>
      <c r="O296" s="39"/>
      <c r="P296" s="40"/>
      <c r="Q296" s="41"/>
      <c r="R296" s="42"/>
      <c r="S296" s="42"/>
      <c r="T296" s="42"/>
      <c r="U296" s="42"/>
      <c r="V296" s="42"/>
      <c r="W296" s="189">
        <f t="shared" si="24"/>
        <v>0</v>
      </c>
      <c r="X296" s="183"/>
      <c r="Y296" s="80">
        <f t="shared" si="25"/>
      </c>
      <c r="Z296" s="81">
        <f t="shared" si="26"/>
      </c>
      <c r="AA296" s="83"/>
      <c r="AB296" s="96"/>
      <c r="AC296" s="82">
        <f t="shared" si="23"/>
      </c>
      <c r="AD296" s="84"/>
      <c r="AE296" s="99"/>
      <c r="AF296" s="172"/>
      <c r="AG296" s="173"/>
      <c r="AH296" s="173"/>
      <c r="AI296" s="173"/>
      <c r="AJ296" s="216"/>
      <c r="AK296" s="181"/>
      <c r="AL296" s="203"/>
    </row>
    <row r="297" spans="1:39" s="33" customFormat="1" ht="9" customHeight="1">
      <c r="A297" s="34" t="s">
        <v>370</v>
      </c>
      <c r="B297" s="35" t="s">
        <v>23</v>
      </c>
      <c r="C297" s="24">
        <f t="shared" si="27"/>
        <v>40104</v>
      </c>
      <c r="D297" s="43"/>
      <c r="E297" s="164">
        <v>1</v>
      </c>
      <c r="F297" s="44"/>
      <c r="G297" s="45"/>
      <c r="H297" s="45"/>
      <c r="I297" s="45"/>
      <c r="J297" s="45"/>
      <c r="K297" s="45"/>
      <c r="L297" s="46"/>
      <c r="M297" s="171"/>
      <c r="N297" s="194"/>
      <c r="O297" s="47"/>
      <c r="P297" s="48"/>
      <c r="Q297" s="49"/>
      <c r="R297" s="50"/>
      <c r="S297" s="50"/>
      <c r="T297" s="50"/>
      <c r="U297" s="50"/>
      <c r="V297" s="50"/>
      <c r="W297" s="189">
        <f t="shared" si="24"/>
        <v>0</v>
      </c>
      <c r="X297" s="184"/>
      <c r="Y297" s="80">
        <f t="shared" si="25"/>
      </c>
      <c r="Z297" s="81">
        <f t="shared" si="26"/>
      </c>
      <c r="AA297" s="85">
        <v>40</v>
      </c>
      <c r="AB297" s="97">
        <v>0.05902777777777778</v>
      </c>
      <c r="AC297" s="82">
        <f t="shared" si="23"/>
        <v>28.235294117647058</v>
      </c>
      <c r="AD297" s="86"/>
      <c r="AE297" s="100"/>
      <c r="AF297" s="174"/>
      <c r="AG297" s="175"/>
      <c r="AH297" s="175"/>
      <c r="AI297" s="175"/>
      <c r="AJ297" s="217"/>
      <c r="AK297" s="182"/>
      <c r="AL297" s="204"/>
      <c r="AM297" s="43"/>
    </row>
    <row r="298" spans="1:39" s="33" customFormat="1" ht="9" customHeight="1">
      <c r="A298" s="34" t="s">
        <v>371</v>
      </c>
      <c r="B298" s="35" t="s">
        <v>10</v>
      </c>
      <c r="C298" s="24">
        <f t="shared" si="27"/>
        <v>40105</v>
      </c>
      <c r="D298" s="25" t="s">
        <v>137</v>
      </c>
      <c r="E298" s="163"/>
      <c r="F298" s="36"/>
      <c r="G298" s="37"/>
      <c r="H298" s="37"/>
      <c r="I298" s="37"/>
      <c r="J298" s="37"/>
      <c r="K298" s="37"/>
      <c r="L298" s="38"/>
      <c r="M298" s="170"/>
      <c r="N298" s="193"/>
      <c r="O298" s="39"/>
      <c r="P298" s="40"/>
      <c r="Q298" s="41"/>
      <c r="R298" s="42"/>
      <c r="S298" s="42"/>
      <c r="T298" s="42"/>
      <c r="U298" s="42"/>
      <c r="V298" s="42"/>
      <c r="W298" s="189">
        <f t="shared" si="24"/>
        <v>0</v>
      </c>
      <c r="X298" s="183"/>
      <c r="Y298" s="80">
        <f t="shared" si="25"/>
      </c>
      <c r="Z298" s="81">
        <f t="shared" si="26"/>
      </c>
      <c r="AA298" s="83"/>
      <c r="AB298" s="96"/>
      <c r="AC298" s="82">
        <f t="shared" si="23"/>
      </c>
      <c r="AD298" s="84"/>
      <c r="AE298" s="99"/>
      <c r="AF298" s="172"/>
      <c r="AG298" s="173"/>
      <c r="AH298" s="173"/>
      <c r="AI298" s="173"/>
      <c r="AJ298" s="216"/>
      <c r="AK298" s="181"/>
      <c r="AL298" s="203"/>
      <c r="AM298" s="25" t="s">
        <v>137</v>
      </c>
    </row>
    <row r="299" spans="1:38" s="33" customFormat="1" ht="9" customHeight="1">
      <c r="A299" s="34" t="s">
        <v>372</v>
      </c>
      <c r="B299" s="35" t="s">
        <v>13</v>
      </c>
      <c r="C299" s="24">
        <f t="shared" si="27"/>
        <v>40106</v>
      </c>
      <c r="E299" s="163"/>
      <c r="F299" s="36"/>
      <c r="G299" s="37"/>
      <c r="H299" s="37"/>
      <c r="I299" s="37"/>
      <c r="J299" s="37"/>
      <c r="K299" s="37"/>
      <c r="L299" s="38"/>
      <c r="M299" s="170"/>
      <c r="N299" s="193"/>
      <c r="O299" s="39"/>
      <c r="P299" s="40"/>
      <c r="Q299" s="41"/>
      <c r="R299" s="42"/>
      <c r="S299" s="42"/>
      <c r="T299" s="42"/>
      <c r="U299" s="42"/>
      <c r="V299" s="42"/>
      <c r="W299" s="189">
        <f t="shared" si="24"/>
        <v>0</v>
      </c>
      <c r="X299" s="183"/>
      <c r="Y299" s="80">
        <f t="shared" si="25"/>
      </c>
      <c r="Z299" s="81">
        <f t="shared" si="26"/>
      </c>
      <c r="AA299" s="83"/>
      <c r="AB299" s="96"/>
      <c r="AC299" s="82">
        <f t="shared" si="23"/>
      </c>
      <c r="AD299" s="84"/>
      <c r="AE299" s="99"/>
      <c r="AF299" s="172"/>
      <c r="AG299" s="173"/>
      <c r="AH299" s="173"/>
      <c r="AI299" s="173"/>
      <c r="AJ299" s="216"/>
      <c r="AK299" s="181"/>
      <c r="AL299" s="203"/>
    </row>
    <row r="300" spans="1:38" s="33" customFormat="1" ht="9" customHeight="1">
      <c r="A300" s="34" t="s">
        <v>373</v>
      </c>
      <c r="B300" s="35" t="s">
        <v>15</v>
      </c>
      <c r="C300" s="24">
        <f t="shared" si="27"/>
        <v>40107</v>
      </c>
      <c r="E300" s="163"/>
      <c r="F300" s="36"/>
      <c r="G300" s="37"/>
      <c r="H300" s="37"/>
      <c r="I300" s="37"/>
      <c r="J300" s="37"/>
      <c r="K300" s="37"/>
      <c r="L300" s="38"/>
      <c r="M300" s="170"/>
      <c r="N300" s="193"/>
      <c r="O300" s="39"/>
      <c r="P300" s="40"/>
      <c r="Q300" s="41"/>
      <c r="R300" s="42"/>
      <c r="S300" s="42"/>
      <c r="T300" s="42"/>
      <c r="U300" s="42"/>
      <c r="V300" s="42"/>
      <c r="W300" s="189">
        <f t="shared" si="24"/>
        <v>0</v>
      </c>
      <c r="X300" s="183"/>
      <c r="Y300" s="80">
        <f t="shared" si="25"/>
      </c>
      <c r="Z300" s="81">
        <f t="shared" si="26"/>
      </c>
      <c r="AA300" s="83"/>
      <c r="AB300" s="96"/>
      <c r="AC300" s="82">
        <f t="shared" si="23"/>
      </c>
      <c r="AD300" s="84"/>
      <c r="AE300" s="99"/>
      <c r="AF300" s="172"/>
      <c r="AG300" s="173"/>
      <c r="AH300" s="173"/>
      <c r="AI300" s="173"/>
      <c r="AJ300" s="216"/>
      <c r="AK300" s="181"/>
      <c r="AL300" s="203"/>
    </row>
    <row r="301" spans="1:38" s="33" customFormat="1" ht="9" customHeight="1">
      <c r="A301" s="34" t="s">
        <v>374</v>
      </c>
      <c r="B301" s="35" t="s">
        <v>17</v>
      </c>
      <c r="C301" s="24">
        <f t="shared" si="27"/>
        <v>40108</v>
      </c>
      <c r="E301" s="163"/>
      <c r="F301" s="36"/>
      <c r="G301" s="37"/>
      <c r="H301" s="37"/>
      <c r="I301" s="37"/>
      <c r="J301" s="37"/>
      <c r="K301" s="37"/>
      <c r="L301" s="38"/>
      <c r="M301" s="170"/>
      <c r="N301" s="193"/>
      <c r="O301" s="39"/>
      <c r="P301" s="40"/>
      <c r="Q301" s="41"/>
      <c r="R301" s="42"/>
      <c r="S301" s="42"/>
      <c r="T301" s="42"/>
      <c r="U301" s="42"/>
      <c r="V301" s="42"/>
      <c r="W301" s="189">
        <f t="shared" si="24"/>
        <v>0</v>
      </c>
      <c r="X301" s="183"/>
      <c r="Y301" s="80">
        <f t="shared" si="25"/>
      </c>
      <c r="Z301" s="81">
        <f t="shared" si="26"/>
      </c>
      <c r="AA301" s="83"/>
      <c r="AB301" s="96"/>
      <c r="AC301" s="82">
        <f t="shared" si="23"/>
      </c>
      <c r="AD301" s="84"/>
      <c r="AE301" s="99"/>
      <c r="AF301" s="172"/>
      <c r="AG301" s="173"/>
      <c r="AH301" s="173"/>
      <c r="AI301" s="173"/>
      <c r="AJ301" s="216"/>
      <c r="AK301" s="181"/>
      <c r="AL301" s="203"/>
    </row>
    <row r="302" spans="1:38" s="33" customFormat="1" ht="9" customHeight="1">
      <c r="A302" s="34" t="s">
        <v>375</v>
      </c>
      <c r="B302" s="35" t="s">
        <v>19</v>
      </c>
      <c r="C302" s="24">
        <f t="shared" si="27"/>
        <v>40109</v>
      </c>
      <c r="E302" s="163"/>
      <c r="F302" s="36"/>
      <c r="G302" s="37"/>
      <c r="H302" s="37"/>
      <c r="I302" s="37"/>
      <c r="J302" s="37"/>
      <c r="K302" s="37"/>
      <c r="L302" s="38"/>
      <c r="M302" s="170"/>
      <c r="N302" s="193"/>
      <c r="O302" s="39"/>
      <c r="P302" s="40"/>
      <c r="Q302" s="41"/>
      <c r="R302" s="42"/>
      <c r="S302" s="42"/>
      <c r="T302" s="42"/>
      <c r="U302" s="42"/>
      <c r="V302" s="42"/>
      <c r="W302" s="189">
        <f t="shared" si="24"/>
        <v>0</v>
      </c>
      <c r="X302" s="183"/>
      <c r="Y302" s="80">
        <f t="shared" si="25"/>
      </c>
      <c r="Z302" s="81">
        <f t="shared" si="26"/>
      </c>
      <c r="AA302" s="83"/>
      <c r="AB302" s="96"/>
      <c r="AC302" s="82">
        <f t="shared" si="23"/>
      </c>
      <c r="AD302" s="84"/>
      <c r="AE302" s="99"/>
      <c r="AF302" s="172"/>
      <c r="AG302" s="173"/>
      <c r="AH302" s="173"/>
      <c r="AI302" s="173"/>
      <c r="AJ302" s="216"/>
      <c r="AK302" s="181"/>
      <c r="AL302" s="203"/>
    </row>
    <row r="303" spans="1:38" s="33" customFormat="1" ht="9" customHeight="1">
      <c r="A303" s="34" t="s">
        <v>376</v>
      </c>
      <c r="B303" s="35" t="s">
        <v>21</v>
      </c>
      <c r="C303" s="24">
        <f t="shared" si="27"/>
        <v>40110</v>
      </c>
      <c r="E303" s="163"/>
      <c r="F303" s="36"/>
      <c r="G303" s="37"/>
      <c r="H303" s="37"/>
      <c r="I303" s="37"/>
      <c r="J303" s="37"/>
      <c r="K303" s="37"/>
      <c r="L303" s="38"/>
      <c r="M303" s="170"/>
      <c r="N303" s="193"/>
      <c r="O303" s="39"/>
      <c r="P303" s="40"/>
      <c r="Q303" s="41"/>
      <c r="R303" s="42"/>
      <c r="S303" s="42"/>
      <c r="T303" s="42"/>
      <c r="U303" s="42"/>
      <c r="V303" s="42"/>
      <c r="W303" s="189">
        <f t="shared" si="24"/>
        <v>0</v>
      </c>
      <c r="X303" s="183"/>
      <c r="Y303" s="80">
        <f t="shared" si="25"/>
      </c>
      <c r="Z303" s="81">
        <f t="shared" si="26"/>
      </c>
      <c r="AA303" s="83"/>
      <c r="AB303" s="96"/>
      <c r="AC303" s="82">
        <f t="shared" si="23"/>
      </c>
      <c r="AD303" s="84"/>
      <c r="AE303" s="99"/>
      <c r="AF303" s="172"/>
      <c r="AG303" s="173"/>
      <c r="AH303" s="173"/>
      <c r="AI303" s="173"/>
      <c r="AJ303" s="216"/>
      <c r="AK303" s="181"/>
      <c r="AL303" s="203"/>
    </row>
    <row r="304" spans="1:39" s="33" customFormat="1" ht="9" customHeight="1">
      <c r="A304" s="34" t="s">
        <v>377</v>
      </c>
      <c r="B304" s="35" t="s">
        <v>23</v>
      </c>
      <c r="C304" s="24">
        <f t="shared" si="27"/>
        <v>40111</v>
      </c>
      <c r="D304" s="43"/>
      <c r="E304" s="164">
        <v>1</v>
      </c>
      <c r="F304" s="44"/>
      <c r="G304" s="45"/>
      <c r="H304" s="45"/>
      <c r="I304" s="45"/>
      <c r="J304" s="45"/>
      <c r="K304" s="45"/>
      <c r="L304" s="46"/>
      <c r="M304" s="171"/>
      <c r="N304" s="194"/>
      <c r="O304" s="47"/>
      <c r="P304" s="48"/>
      <c r="Q304" s="49"/>
      <c r="R304" s="50"/>
      <c r="S304" s="50"/>
      <c r="T304" s="50"/>
      <c r="U304" s="50"/>
      <c r="V304" s="50"/>
      <c r="W304" s="189">
        <f t="shared" si="24"/>
        <v>0</v>
      </c>
      <c r="X304" s="184"/>
      <c r="Y304" s="80">
        <f t="shared" si="25"/>
      </c>
      <c r="Z304" s="81">
        <f t="shared" si="26"/>
      </c>
      <c r="AA304" s="85">
        <v>71</v>
      </c>
      <c r="AB304" s="97">
        <v>0.1076388888888889</v>
      </c>
      <c r="AC304" s="82">
        <f t="shared" si="23"/>
        <v>27.483870967741936</v>
      </c>
      <c r="AD304" s="86"/>
      <c r="AE304" s="100"/>
      <c r="AF304" s="174"/>
      <c r="AG304" s="175"/>
      <c r="AH304" s="175"/>
      <c r="AI304" s="175"/>
      <c r="AJ304" s="217"/>
      <c r="AK304" s="182"/>
      <c r="AL304" s="204"/>
      <c r="AM304" s="43"/>
    </row>
    <row r="305" spans="1:39" s="33" customFormat="1" ht="9" customHeight="1">
      <c r="A305" s="34" t="s">
        <v>378</v>
      </c>
      <c r="B305" s="35" t="s">
        <v>10</v>
      </c>
      <c r="C305" s="24">
        <f t="shared" si="27"/>
        <v>40112</v>
      </c>
      <c r="D305" s="25" t="s">
        <v>138</v>
      </c>
      <c r="E305" s="163"/>
      <c r="F305" s="36"/>
      <c r="G305" s="37"/>
      <c r="H305" s="37"/>
      <c r="I305" s="37"/>
      <c r="J305" s="37"/>
      <c r="K305" s="37"/>
      <c r="L305" s="38"/>
      <c r="M305" s="170"/>
      <c r="N305" s="193"/>
      <c r="O305" s="39"/>
      <c r="P305" s="40"/>
      <c r="Q305" s="41"/>
      <c r="R305" s="42"/>
      <c r="S305" s="42"/>
      <c r="T305" s="42"/>
      <c r="U305" s="42"/>
      <c r="V305" s="42"/>
      <c r="W305" s="189">
        <f t="shared" si="24"/>
        <v>0</v>
      </c>
      <c r="X305" s="183"/>
      <c r="Y305" s="80">
        <f t="shared" si="25"/>
      </c>
      <c r="Z305" s="81">
        <f t="shared" si="26"/>
      </c>
      <c r="AA305" s="83"/>
      <c r="AB305" s="96"/>
      <c r="AC305" s="82">
        <f t="shared" si="23"/>
      </c>
      <c r="AD305" s="84"/>
      <c r="AE305" s="99"/>
      <c r="AF305" s="172"/>
      <c r="AG305" s="173"/>
      <c r="AH305" s="173"/>
      <c r="AI305" s="173"/>
      <c r="AJ305" s="216"/>
      <c r="AK305" s="181"/>
      <c r="AL305" s="203"/>
      <c r="AM305" s="25" t="s">
        <v>138</v>
      </c>
    </row>
    <row r="306" spans="1:38" s="33" customFormat="1" ht="9" customHeight="1">
      <c r="A306" s="34" t="s">
        <v>379</v>
      </c>
      <c r="B306" s="35" t="s">
        <v>13</v>
      </c>
      <c r="C306" s="24">
        <f t="shared" si="27"/>
        <v>40113</v>
      </c>
      <c r="E306" s="163"/>
      <c r="F306" s="36"/>
      <c r="G306" s="37"/>
      <c r="H306" s="37"/>
      <c r="I306" s="37"/>
      <c r="J306" s="37"/>
      <c r="K306" s="37"/>
      <c r="L306" s="38"/>
      <c r="M306" s="170"/>
      <c r="N306" s="193"/>
      <c r="O306" s="39"/>
      <c r="P306" s="40"/>
      <c r="Q306" s="41"/>
      <c r="R306" s="42"/>
      <c r="S306" s="42"/>
      <c r="T306" s="42"/>
      <c r="U306" s="42"/>
      <c r="V306" s="42"/>
      <c r="W306" s="189">
        <f t="shared" si="24"/>
        <v>0</v>
      </c>
      <c r="X306" s="183"/>
      <c r="Y306" s="80">
        <f t="shared" si="25"/>
      </c>
      <c r="Z306" s="81">
        <f t="shared" si="26"/>
      </c>
      <c r="AA306" s="83"/>
      <c r="AB306" s="96"/>
      <c r="AC306" s="82">
        <f t="shared" si="23"/>
      </c>
      <c r="AD306" s="84"/>
      <c r="AE306" s="99"/>
      <c r="AF306" s="172"/>
      <c r="AG306" s="173"/>
      <c r="AH306" s="173"/>
      <c r="AI306" s="173"/>
      <c r="AJ306" s="216"/>
      <c r="AK306" s="181"/>
      <c r="AL306" s="203"/>
    </row>
    <row r="307" spans="1:38" s="33" customFormat="1" ht="9" customHeight="1">
      <c r="A307" s="34" t="s">
        <v>380</v>
      </c>
      <c r="B307" s="35" t="s">
        <v>15</v>
      </c>
      <c r="C307" s="24">
        <f t="shared" si="27"/>
        <v>40114</v>
      </c>
      <c r="E307" s="163"/>
      <c r="F307" s="36"/>
      <c r="G307" s="37"/>
      <c r="H307" s="37"/>
      <c r="I307" s="37"/>
      <c r="J307" s="37"/>
      <c r="K307" s="37"/>
      <c r="L307" s="38"/>
      <c r="M307" s="170"/>
      <c r="N307" s="193"/>
      <c r="O307" s="39"/>
      <c r="P307" s="40"/>
      <c r="Q307" s="41"/>
      <c r="R307" s="42"/>
      <c r="S307" s="42"/>
      <c r="T307" s="42"/>
      <c r="U307" s="42"/>
      <c r="V307" s="42"/>
      <c r="W307" s="189">
        <f t="shared" si="24"/>
        <v>0</v>
      </c>
      <c r="X307" s="183"/>
      <c r="Y307" s="80">
        <f t="shared" si="25"/>
      </c>
      <c r="Z307" s="81">
        <f t="shared" si="26"/>
      </c>
      <c r="AA307" s="83"/>
      <c r="AB307" s="96"/>
      <c r="AC307" s="82">
        <f t="shared" si="23"/>
      </c>
      <c r="AD307" s="84"/>
      <c r="AE307" s="99"/>
      <c r="AF307" s="172"/>
      <c r="AG307" s="173"/>
      <c r="AH307" s="173"/>
      <c r="AI307" s="173"/>
      <c r="AJ307" s="216"/>
      <c r="AK307" s="181"/>
      <c r="AL307" s="203"/>
    </row>
    <row r="308" spans="1:38" s="33" customFormat="1" ht="9" customHeight="1">
      <c r="A308" s="34" t="s">
        <v>381</v>
      </c>
      <c r="B308" s="35" t="s">
        <v>17</v>
      </c>
      <c r="C308" s="24">
        <f t="shared" si="27"/>
        <v>40115</v>
      </c>
      <c r="E308" s="163"/>
      <c r="F308" s="36"/>
      <c r="G308" s="37"/>
      <c r="H308" s="37"/>
      <c r="I308" s="37"/>
      <c r="J308" s="37"/>
      <c r="K308" s="37"/>
      <c r="L308" s="38"/>
      <c r="M308" s="170"/>
      <c r="N308" s="193"/>
      <c r="O308" s="39"/>
      <c r="P308" s="40"/>
      <c r="Q308" s="41"/>
      <c r="R308" s="42"/>
      <c r="S308" s="42"/>
      <c r="T308" s="42"/>
      <c r="U308" s="42"/>
      <c r="V308" s="42"/>
      <c r="W308" s="189">
        <f t="shared" si="24"/>
        <v>0</v>
      </c>
      <c r="X308" s="183"/>
      <c r="Y308" s="80">
        <f t="shared" si="25"/>
      </c>
      <c r="Z308" s="81">
        <f t="shared" si="26"/>
      </c>
      <c r="AA308" s="83"/>
      <c r="AB308" s="96"/>
      <c r="AC308" s="82">
        <f t="shared" si="23"/>
      </c>
      <c r="AD308" s="84"/>
      <c r="AE308" s="99"/>
      <c r="AF308" s="172"/>
      <c r="AG308" s="173"/>
      <c r="AH308" s="173"/>
      <c r="AI308" s="173"/>
      <c r="AJ308" s="216"/>
      <c r="AK308" s="181"/>
      <c r="AL308" s="203"/>
    </row>
    <row r="309" spans="1:38" s="33" customFormat="1" ht="9" customHeight="1">
      <c r="A309" s="34" t="s">
        <v>382</v>
      </c>
      <c r="B309" s="35" t="s">
        <v>19</v>
      </c>
      <c r="C309" s="24">
        <f t="shared" si="27"/>
        <v>40116</v>
      </c>
      <c r="E309" s="163"/>
      <c r="F309" s="36"/>
      <c r="G309" s="37"/>
      <c r="H309" s="37"/>
      <c r="I309" s="37"/>
      <c r="J309" s="37"/>
      <c r="K309" s="37"/>
      <c r="L309" s="38"/>
      <c r="M309" s="170"/>
      <c r="N309" s="193"/>
      <c r="O309" s="39"/>
      <c r="P309" s="40"/>
      <c r="Q309" s="41"/>
      <c r="R309" s="42"/>
      <c r="S309" s="42"/>
      <c r="T309" s="42"/>
      <c r="U309" s="42"/>
      <c r="V309" s="42"/>
      <c r="W309" s="189">
        <f t="shared" si="24"/>
        <v>0</v>
      </c>
      <c r="X309" s="183"/>
      <c r="Y309" s="80">
        <f t="shared" si="25"/>
      </c>
      <c r="Z309" s="81">
        <f t="shared" si="26"/>
      </c>
      <c r="AA309" s="83"/>
      <c r="AB309" s="96"/>
      <c r="AC309" s="82">
        <f t="shared" si="23"/>
      </c>
      <c r="AD309" s="84"/>
      <c r="AE309" s="99"/>
      <c r="AF309" s="172"/>
      <c r="AG309" s="173"/>
      <c r="AH309" s="173"/>
      <c r="AI309" s="173"/>
      <c r="AJ309" s="216"/>
      <c r="AK309" s="181"/>
      <c r="AL309" s="203"/>
    </row>
    <row r="310" spans="1:38" s="33" customFormat="1" ht="9" customHeight="1">
      <c r="A310" s="34" t="s">
        <v>383</v>
      </c>
      <c r="B310" s="35" t="s">
        <v>21</v>
      </c>
      <c r="C310" s="24">
        <f t="shared" si="27"/>
        <v>40117</v>
      </c>
      <c r="E310" s="163"/>
      <c r="F310" s="36"/>
      <c r="G310" s="37"/>
      <c r="H310" s="37"/>
      <c r="I310" s="37"/>
      <c r="J310" s="37"/>
      <c r="K310" s="37"/>
      <c r="L310" s="38"/>
      <c r="M310" s="170"/>
      <c r="N310" s="193"/>
      <c r="O310" s="39"/>
      <c r="P310" s="40"/>
      <c r="Q310" s="41"/>
      <c r="R310" s="42"/>
      <c r="S310" s="42"/>
      <c r="T310" s="42"/>
      <c r="U310" s="42"/>
      <c r="V310" s="42"/>
      <c r="W310" s="189">
        <f t="shared" si="24"/>
        <v>0</v>
      </c>
      <c r="X310" s="183"/>
      <c r="Y310" s="80">
        <f t="shared" si="25"/>
      </c>
      <c r="Z310" s="81">
        <f t="shared" si="26"/>
      </c>
      <c r="AA310" s="83"/>
      <c r="AB310" s="96"/>
      <c r="AC310" s="82">
        <f t="shared" si="23"/>
      </c>
      <c r="AD310" s="84"/>
      <c r="AE310" s="99"/>
      <c r="AF310" s="172"/>
      <c r="AG310" s="173"/>
      <c r="AH310" s="173"/>
      <c r="AI310" s="173"/>
      <c r="AJ310" s="216"/>
      <c r="AK310" s="181"/>
      <c r="AL310" s="203"/>
    </row>
    <row r="311" spans="1:39" s="33" customFormat="1" ht="9" customHeight="1">
      <c r="A311" s="34" t="s">
        <v>384</v>
      </c>
      <c r="B311" s="35" t="s">
        <v>23</v>
      </c>
      <c r="C311" s="24">
        <f t="shared" si="27"/>
        <v>40118</v>
      </c>
      <c r="D311" s="43"/>
      <c r="E311" s="164">
        <v>2</v>
      </c>
      <c r="F311" s="44"/>
      <c r="G311" s="45"/>
      <c r="H311" s="45"/>
      <c r="I311" s="45"/>
      <c r="J311" s="45"/>
      <c r="K311" s="45"/>
      <c r="L311" s="46"/>
      <c r="M311" s="171"/>
      <c r="N311" s="194"/>
      <c r="O311" s="47"/>
      <c r="P311" s="48"/>
      <c r="Q311" s="49"/>
      <c r="R311" s="50"/>
      <c r="S311" s="50"/>
      <c r="T311" s="50"/>
      <c r="U311" s="50"/>
      <c r="V311" s="50"/>
      <c r="W311" s="189">
        <f t="shared" si="24"/>
        <v>0</v>
      </c>
      <c r="X311" s="184"/>
      <c r="Y311" s="80">
        <f t="shared" si="25"/>
      </c>
      <c r="Z311" s="81">
        <f t="shared" si="26"/>
      </c>
      <c r="AA311" s="85">
        <v>7</v>
      </c>
      <c r="AB311" s="97">
        <v>0.013888888888888888</v>
      </c>
      <c r="AC311" s="82">
        <f t="shared" si="23"/>
        <v>21</v>
      </c>
      <c r="AD311" s="86"/>
      <c r="AE311" s="100"/>
      <c r="AF311" s="174"/>
      <c r="AG311" s="175"/>
      <c r="AH311" s="175"/>
      <c r="AI311" s="175"/>
      <c r="AJ311" s="217"/>
      <c r="AK311" s="182"/>
      <c r="AL311" s="204">
        <v>0.052083333333333336</v>
      </c>
      <c r="AM311" s="43"/>
    </row>
    <row r="312" spans="1:39" s="33" customFormat="1" ht="9" customHeight="1">
      <c r="A312" s="34" t="s">
        <v>385</v>
      </c>
      <c r="B312" s="35" t="s">
        <v>10</v>
      </c>
      <c r="C312" s="24">
        <f t="shared" si="27"/>
        <v>40119</v>
      </c>
      <c r="D312" s="25" t="s">
        <v>139</v>
      </c>
      <c r="E312" s="163">
        <v>1</v>
      </c>
      <c r="F312" s="36"/>
      <c r="G312" s="37"/>
      <c r="H312" s="37"/>
      <c r="I312" s="37"/>
      <c r="J312" s="37"/>
      <c r="K312" s="37"/>
      <c r="L312" s="38"/>
      <c r="M312" s="170"/>
      <c r="N312" s="193"/>
      <c r="O312" s="39"/>
      <c r="P312" s="40"/>
      <c r="Q312" s="41"/>
      <c r="R312" s="42"/>
      <c r="S312" s="42"/>
      <c r="T312" s="42"/>
      <c r="U312" s="42"/>
      <c r="V312" s="42"/>
      <c r="W312" s="189">
        <f t="shared" si="24"/>
        <v>0</v>
      </c>
      <c r="X312" s="183"/>
      <c r="Y312" s="80">
        <f t="shared" si="25"/>
      </c>
      <c r="Z312" s="81">
        <f t="shared" si="26"/>
      </c>
      <c r="AA312" s="83"/>
      <c r="AB312" s="96"/>
      <c r="AC312" s="82">
        <f t="shared" si="23"/>
      </c>
      <c r="AD312" s="84">
        <v>0.5</v>
      </c>
      <c r="AE312" s="99">
        <v>0.010416666666666666</v>
      </c>
      <c r="AF312" s="172"/>
      <c r="AG312" s="173"/>
      <c r="AH312" s="173"/>
      <c r="AI312" s="173"/>
      <c r="AJ312" s="216"/>
      <c r="AK312" s="181"/>
      <c r="AL312" s="203"/>
      <c r="AM312" s="25" t="s">
        <v>139</v>
      </c>
    </row>
    <row r="313" spans="1:38" s="33" customFormat="1" ht="9" customHeight="1">
      <c r="A313" s="34" t="s">
        <v>386</v>
      </c>
      <c r="B313" s="35" t="s">
        <v>13</v>
      </c>
      <c r="C313" s="24">
        <f t="shared" si="27"/>
        <v>40120</v>
      </c>
      <c r="E313" s="163">
        <v>1</v>
      </c>
      <c r="F313" s="36"/>
      <c r="G313" s="37"/>
      <c r="H313" s="37"/>
      <c r="I313" s="37"/>
      <c r="J313" s="37"/>
      <c r="K313" s="37"/>
      <c r="L313" s="38"/>
      <c r="M313" s="170"/>
      <c r="N313" s="193"/>
      <c r="O313" s="39"/>
      <c r="P313" s="40"/>
      <c r="Q313" s="41"/>
      <c r="R313" s="42"/>
      <c r="S313" s="42"/>
      <c r="T313" s="42"/>
      <c r="U313" s="42"/>
      <c r="V313" s="42"/>
      <c r="W313" s="189">
        <f t="shared" si="24"/>
        <v>0</v>
      </c>
      <c r="X313" s="183"/>
      <c r="Y313" s="80">
        <f t="shared" si="25"/>
      </c>
      <c r="Z313" s="81">
        <f t="shared" si="26"/>
      </c>
      <c r="AA313" s="83"/>
      <c r="AB313" s="96"/>
      <c r="AC313" s="82">
        <f t="shared" si="23"/>
      </c>
      <c r="AD313" s="84">
        <v>1.5</v>
      </c>
      <c r="AE313" s="99">
        <v>0.03125</v>
      </c>
      <c r="AF313" s="172"/>
      <c r="AG313" s="173"/>
      <c r="AH313" s="173"/>
      <c r="AI313" s="173"/>
      <c r="AJ313" s="216"/>
      <c r="AK313" s="181"/>
      <c r="AL313" s="203"/>
    </row>
    <row r="314" spans="1:38" s="33" customFormat="1" ht="9" customHeight="1">
      <c r="A314" s="34" t="s">
        <v>387</v>
      </c>
      <c r="B314" s="35" t="s">
        <v>15</v>
      </c>
      <c r="C314" s="24">
        <f t="shared" si="27"/>
        <v>40121</v>
      </c>
      <c r="E314" s="163"/>
      <c r="F314" s="36"/>
      <c r="G314" s="37"/>
      <c r="H314" s="37"/>
      <c r="I314" s="37"/>
      <c r="J314" s="37"/>
      <c r="K314" s="37"/>
      <c r="L314" s="38"/>
      <c r="M314" s="170"/>
      <c r="N314" s="193"/>
      <c r="O314" s="39"/>
      <c r="P314" s="40"/>
      <c r="Q314" s="41"/>
      <c r="R314" s="42"/>
      <c r="S314" s="42"/>
      <c r="T314" s="42"/>
      <c r="U314" s="42"/>
      <c r="V314" s="42"/>
      <c r="W314" s="189">
        <f t="shared" si="24"/>
        <v>0</v>
      </c>
      <c r="X314" s="183"/>
      <c r="Y314" s="80">
        <f t="shared" si="25"/>
      </c>
      <c r="Z314" s="81">
        <f t="shared" si="26"/>
      </c>
      <c r="AA314" s="83"/>
      <c r="AB314" s="96"/>
      <c r="AC314" s="82">
        <f t="shared" si="23"/>
      </c>
      <c r="AD314" s="84"/>
      <c r="AE314" s="99"/>
      <c r="AF314" s="172"/>
      <c r="AG314" s="173"/>
      <c r="AH314" s="173"/>
      <c r="AI314" s="173"/>
      <c r="AJ314" s="216"/>
      <c r="AK314" s="181"/>
      <c r="AL314" s="203"/>
    </row>
    <row r="315" spans="1:38" s="33" customFormat="1" ht="9" customHeight="1">
      <c r="A315" s="34" t="s">
        <v>388</v>
      </c>
      <c r="B315" s="35" t="s">
        <v>17</v>
      </c>
      <c r="C315" s="24">
        <f t="shared" si="27"/>
        <v>40122</v>
      </c>
      <c r="E315" s="163"/>
      <c r="F315" s="36"/>
      <c r="G315" s="37"/>
      <c r="H315" s="37"/>
      <c r="I315" s="37"/>
      <c r="J315" s="37"/>
      <c r="K315" s="37"/>
      <c r="L315" s="38"/>
      <c r="M315" s="170"/>
      <c r="N315" s="193"/>
      <c r="O315" s="39"/>
      <c r="P315" s="40"/>
      <c r="Q315" s="41"/>
      <c r="R315" s="42"/>
      <c r="S315" s="42"/>
      <c r="T315" s="42"/>
      <c r="U315" s="42"/>
      <c r="V315" s="42"/>
      <c r="W315" s="189">
        <f t="shared" si="24"/>
        <v>0</v>
      </c>
      <c r="X315" s="183"/>
      <c r="Y315" s="80">
        <f t="shared" si="25"/>
      </c>
      <c r="Z315" s="81">
        <f t="shared" si="26"/>
      </c>
      <c r="AA315" s="83"/>
      <c r="AB315" s="96"/>
      <c r="AC315" s="82">
        <f t="shared" si="23"/>
      </c>
      <c r="AD315" s="84"/>
      <c r="AE315" s="99"/>
      <c r="AF315" s="172"/>
      <c r="AG315" s="173"/>
      <c r="AH315" s="173"/>
      <c r="AI315" s="173"/>
      <c r="AJ315" s="216"/>
      <c r="AK315" s="181"/>
      <c r="AL315" s="203"/>
    </row>
    <row r="316" spans="1:38" s="33" customFormat="1" ht="9" customHeight="1">
      <c r="A316" s="34" t="s">
        <v>389</v>
      </c>
      <c r="B316" s="35" t="s">
        <v>19</v>
      </c>
      <c r="C316" s="24">
        <f t="shared" si="27"/>
        <v>40123</v>
      </c>
      <c r="E316" s="163"/>
      <c r="F316" s="36"/>
      <c r="G316" s="37"/>
      <c r="H316" s="37"/>
      <c r="I316" s="37"/>
      <c r="J316" s="37"/>
      <c r="K316" s="37"/>
      <c r="L316" s="38"/>
      <c r="M316" s="170"/>
      <c r="N316" s="193"/>
      <c r="O316" s="39"/>
      <c r="P316" s="40"/>
      <c r="Q316" s="41"/>
      <c r="R316" s="42"/>
      <c r="S316" s="42"/>
      <c r="T316" s="42"/>
      <c r="U316" s="42"/>
      <c r="V316" s="42"/>
      <c r="W316" s="189">
        <f t="shared" si="24"/>
        <v>0</v>
      </c>
      <c r="X316" s="183"/>
      <c r="Y316" s="80">
        <f t="shared" si="25"/>
      </c>
      <c r="Z316" s="81">
        <f t="shared" si="26"/>
      </c>
      <c r="AA316" s="83"/>
      <c r="AB316" s="96"/>
      <c r="AC316" s="82">
        <f t="shared" si="23"/>
      </c>
      <c r="AD316" s="84"/>
      <c r="AE316" s="99"/>
      <c r="AF316" s="172"/>
      <c r="AG316" s="173"/>
      <c r="AH316" s="173"/>
      <c r="AI316" s="173"/>
      <c r="AJ316" s="216"/>
      <c r="AK316" s="181"/>
      <c r="AL316" s="203"/>
    </row>
    <row r="317" spans="1:38" s="33" customFormat="1" ht="9" customHeight="1">
      <c r="A317" s="34" t="s">
        <v>390</v>
      </c>
      <c r="B317" s="35" t="s">
        <v>21</v>
      </c>
      <c r="C317" s="24">
        <f t="shared" si="27"/>
        <v>40124</v>
      </c>
      <c r="E317" s="163"/>
      <c r="F317" s="36"/>
      <c r="G317" s="37"/>
      <c r="H317" s="37"/>
      <c r="I317" s="37"/>
      <c r="J317" s="37"/>
      <c r="K317" s="37"/>
      <c r="L317" s="38"/>
      <c r="M317" s="170"/>
      <c r="N317" s="193"/>
      <c r="O317" s="39"/>
      <c r="P317" s="40"/>
      <c r="Q317" s="41"/>
      <c r="R317" s="42"/>
      <c r="S317" s="42"/>
      <c r="T317" s="42"/>
      <c r="U317" s="42"/>
      <c r="V317" s="42"/>
      <c r="W317" s="189">
        <f t="shared" si="24"/>
        <v>0</v>
      </c>
      <c r="X317" s="183"/>
      <c r="Y317" s="80">
        <f t="shared" si="25"/>
      </c>
      <c r="Z317" s="81">
        <f t="shared" si="26"/>
      </c>
      <c r="AA317" s="83"/>
      <c r="AB317" s="96"/>
      <c r="AC317" s="82">
        <f t="shared" si="23"/>
      </c>
      <c r="AD317" s="84"/>
      <c r="AE317" s="99"/>
      <c r="AF317" s="172"/>
      <c r="AG317" s="173"/>
      <c r="AH317" s="173"/>
      <c r="AI317" s="173"/>
      <c r="AJ317" s="216"/>
      <c r="AK317" s="181"/>
      <c r="AL317" s="203"/>
    </row>
    <row r="318" spans="1:39" s="33" customFormat="1" ht="9" customHeight="1">
      <c r="A318" s="34" t="s">
        <v>391</v>
      </c>
      <c r="B318" s="35" t="s">
        <v>23</v>
      </c>
      <c r="C318" s="24">
        <f t="shared" si="27"/>
        <v>40125</v>
      </c>
      <c r="D318" s="43"/>
      <c r="E318" s="164">
        <v>1</v>
      </c>
      <c r="F318" s="44"/>
      <c r="G318" s="45"/>
      <c r="H318" s="45"/>
      <c r="I318" s="45"/>
      <c r="J318" s="45"/>
      <c r="K318" s="45"/>
      <c r="L318" s="46"/>
      <c r="M318" s="171"/>
      <c r="N318" s="194"/>
      <c r="O318" s="47"/>
      <c r="P318" s="48"/>
      <c r="Q318" s="49"/>
      <c r="R318" s="50"/>
      <c r="S318" s="50"/>
      <c r="T318" s="50"/>
      <c r="U318" s="50"/>
      <c r="V318" s="50"/>
      <c r="W318" s="189">
        <f t="shared" si="24"/>
        <v>0</v>
      </c>
      <c r="X318" s="184"/>
      <c r="Y318" s="80">
        <f t="shared" si="25"/>
      </c>
      <c r="Z318" s="81">
        <f t="shared" si="26"/>
      </c>
      <c r="AA318" s="85">
        <v>60</v>
      </c>
      <c r="AB318" s="97">
        <v>0.08819444444444445</v>
      </c>
      <c r="AC318" s="82">
        <f t="shared" si="23"/>
        <v>28.34645669291338</v>
      </c>
      <c r="AD318" s="86"/>
      <c r="AE318" s="100"/>
      <c r="AF318" s="174"/>
      <c r="AG318" s="175"/>
      <c r="AH318" s="175"/>
      <c r="AI318" s="175"/>
      <c r="AJ318" s="217"/>
      <c r="AK318" s="182"/>
      <c r="AL318" s="204"/>
      <c r="AM318" s="43"/>
    </row>
    <row r="319" spans="1:39" s="33" customFormat="1" ht="9" customHeight="1">
      <c r="A319" s="34" t="s">
        <v>392</v>
      </c>
      <c r="B319" s="35" t="s">
        <v>10</v>
      </c>
      <c r="C319" s="24">
        <f t="shared" si="27"/>
        <v>40126</v>
      </c>
      <c r="D319" s="25" t="s">
        <v>140</v>
      </c>
      <c r="E319" s="163">
        <v>1</v>
      </c>
      <c r="F319" s="36"/>
      <c r="G319" s="37"/>
      <c r="H319" s="37"/>
      <c r="I319" s="37"/>
      <c r="J319" s="37"/>
      <c r="K319" s="37"/>
      <c r="L319" s="38"/>
      <c r="M319" s="170"/>
      <c r="N319" s="193"/>
      <c r="O319" s="39"/>
      <c r="P319" s="40"/>
      <c r="Q319" s="41"/>
      <c r="R319" s="42"/>
      <c r="S319" s="42"/>
      <c r="T319" s="42"/>
      <c r="U319" s="42"/>
      <c r="V319" s="42"/>
      <c r="W319" s="189">
        <f t="shared" si="24"/>
        <v>0</v>
      </c>
      <c r="X319" s="183"/>
      <c r="Y319" s="80">
        <f t="shared" si="25"/>
      </c>
      <c r="Z319" s="81">
        <f t="shared" si="26"/>
      </c>
      <c r="AA319" s="83"/>
      <c r="AB319" s="96"/>
      <c r="AC319" s="82">
        <f t="shared" si="23"/>
      </c>
      <c r="AD319" s="84">
        <v>0.5</v>
      </c>
      <c r="AE319" s="99">
        <v>0.010416666666666666</v>
      </c>
      <c r="AF319" s="172"/>
      <c r="AG319" s="173"/>
      <c r="AH319" s="173"/>
      <c r="AI319" s="173"/>
      <c r="AJ319" s="216"/>
      <c r="AK319" s="181"/>
      <c r="AL319" s="203"/>
      <c r="AM319" s="25" t="s">
        <v>140</v>
      </c>
    </row>
    <row r="320" spans="1:38" s="33" customFormat="1" ht="9" customHeight="1">
      <c r="A320" s="34" t="s">
        <v>393</v>
      </c>
      <c r="B320" s="35" t="s">
        <v>13</v>
      </c>
      <c r="C320" s="24">
        <f t="shared" si="27"/>
        <v>40127</v>
      </c>
      <c r="E320" s="163"/>
      <c r="F320" s="36"/>
      <c r="G320" s="37"/>
      <c r="H320" s="37"/>
      <c r="I320" s="37"/>
      <c r="J320" s="37"/>
      <c r="K320" s="37"/>
      <c r="L320" s="38"/>
      <c r="M320" s="170"/>
      <c r="N320" s="193"/>
      <c r="O320" s="39"/>
      <c r="P320" s="40"/>
      <c r="Q320" s="41"/>
      <c r="R320" s="42"/>
      <c r="S320" s="42"/>
      <c r="T320" s="42"/>
      <c r="U320" s="42"/>
      <c r="V320" s="42"/>
      <c r="W320" s="189">
        <f t="shared" si="24"/>
        <v>0</v>
      </c>
      <c r="X320" s="183"/>
      <c r="Y320" s="80">
        <f t="shared" si="25"/>
      </c>
      <c r="Z320" s="81">
        <f t="shared" si="26"/>
      </c>
      <c r="AA320" s="83"/>
      <c r="AB320" s="96"/>
      <c r="AC320" s="82">
        <f t="shared" si="23"/>
      </c>
      <c r="AD320" s="84"/>
      <c r="AE320" s="99"/>
      <c r="AF320" s="172"/>
      <c r="AG320" s="173"/>
      <c r="AH320" s="173"/>
      <c r="AI320" s="173"/>
      <c r="AJ320" s="216"/>
      <c r="AK320" s="181"/>
      <c r="AL320" s="203"/>
    </row>
    <row r="321" spans="1:38" s="33" customFormat="1" ht="9" customHeight="1">
      <c r="A321" s="34" t="s">
        <v>394</v>
      </c>
      <c r="B321" s="35" t="s">
        <v>15</v>
      </c>
      <c r="C321" s="24">
        <f t="shared" si="27"/>
        <v>40128</v>
      </c>
      <c r="E321" s="163"/>
      <c r="F321" s="36"/>
      <c r="G321" s="37"/>
      <c r="H321" s="37"/>
      <c r="I321" s="37"/>
      <c r="J321" s="37"/>
      <c r="K321" s="37"/>
      <c r="L321" s="38"/>
      <c r="M321" s="170"/>
      <c r="N321" s="193"/>
      <c r="O321" s="39"/>
      <c r="P321" s="40"/>
      <c r="Q321" s="41"/>
      <c r="R321" s="42"/>
      <c r="S321" s="42"/>
      <c r="T321" s="42"/>
      <c r="U321" s="42"/>
      <c r="V321" s="42"/>
      <c r="W321" s="189">
        <f t="shared" si="24"/>
        <v>0</v>
      </c>
      <c r="X321" s="183"/>
      <c r="Y321" s="80">
        <f t="shared" si="25"/>
      </c>
      <c r="Z321" s="81">
        <f t="shared" si="26"/>
      </c>
      <c r="AA321" s="83"/>
      <c r="AB321" s="96"/>
      <c r="AC321" s="82">
        <f t="shared" si="23"/>
      </c>
      <c r="AD321" s="84"/>
      <c r="AE321" s="99"/>
      <c r="AF321" s="172"/>
      <c r="AG321" s="173"/>
      <c r="AH321" s="173"/>
      <c r="AI321" s="173"/>
      <c r="AJ321" s="216"/>
      <c r="AK321" s="181"/>
      <c r="AL321" s="203"/>
    </row>
    <row r="322" spans="1:38" s="33" customFormat="1" ht="9" customHeight="1">
      <c r="A322" s="34" t="s">
        <v>395</v>
      </c>
      <c r="B322" s="35" t="s">
        <v>17</v>
      </c>
      <c r="C322" s="24">
        <f t="shared" si="27"/>
        <v>40129</v>
      </c>
      <c r="E322" s="163">
        <v>1</v>
      </c>
      <c r="F322" s="36"/>
      <c r="G322" s="37"/>
      <c r="H322" s="37"/>
      <c r="I322" s="37"/>
      <c r="J322" s="37"/>
      <c r="K322" s="37"/>
      <c r="L322" s="38"/>
      <c r="M322" s="170"/>
      <c r="N322" s="193"/>
      <c r="O322" s="39"/>
      <c r="P322" s="40"/>
      <c r="Q322" s="41"/>
      <c r="R322" s="42"/>
      <c r="S322" s="42"/>
      <c r="T322" s="42"/>
      <c r="U322" s="42"/>
      <c r="V322" s="42"/>
      <c r="W322" s="189">
        <f t="shared" si="24"/>
        <v>0</v>
      </c>
      <c r="X322" s="183"/>
      <c r="Y322" s="80">
        <f t="shared" si="25"/>
      </c>
      <c r="Z322" s="81">
        <f t="shared" si="26"/>
      </c>
      <c r="AA322" s="83"/>
      <c r="AB322" s="96"/>
      <c r="AC322" s="82">
        <f t="shared" si="23"/>
      </c>
      <c r="AD322" s="84">
        <v>1.5</v>
      </c>
      <c r="AE322" s="99">
        <v>0.034722222222222224</v>
      </c>
      <c r="AF322" s="172"/>
      <c r="AG322" s="173"/>
      <c r="AH322" s="173"/>
      <c r="AI322" s="173"/>
      <c r="AJ322" s="216"/>
      <c r="AK322" s="181"/>
      <c r="AL322" s="203"/>
    </row>
    <row r="323" spans="1:38" s="33" customFormat="1" ht="9" customHeight="1">
      <c r="A323" s="34" t="s">
        <v>396</v>
      </c>
      <c r="B323" s="35" t="s">
        <v>19</v>
      </c>
      <c r="C323" s="24">
        <f t="shared" si="27"/>
        <v>40130</v>
      </c>
      <c r="E323" s="163"/>
      <c r="F323" s="36"/>
      <c r="G323" s="37"/>
      <c r="H323" s="37"/>
      <c r="I323" s="37"/>
      <c r="J323" s="37"/>
      <c r="K323" s="37"/>
      <c r="L323" s="38"/>
      <c r="M323" s="170"/>
      <c r="N323" s="193"/>
      <c r="O323" s="39"/>
      <c r="P323" s="40"/>
      <c r="Q323" s="41"/>
      <c r="R323" s="42"/>
      <c r="S323" s="42"/>
      <c r="T323" s="42"/>
      <c r="U323" s="42"/>
      <c r="V323" s="42"/>
      <c r="W323" s="189">
        <f t="shared" si="24"/>
        <v>0</v>
      </c>
      <c r="X323" s="183"/>
      <c r="Y323" s="80">
        <f t="shared" si="25"/>
      </c>
      <c r="Z323" s="81">
        <f t="shared" si="26"/>
      </c>
      <c r="AA323" s="83"/>
      <c r="AB323" s="96"/>
      <c r="AC323" s="82">
        <f t="shared" si="23"/>
      </c>
      <c r="AD323" s="84"/>
      <c r="AE323" s="99"/>
      <c r="AF323" s="172"/>
      <c r="AG323" s="173"/>
      <c r="AH323" s="173"/>
      <c r="AI323" s="173"/>
      <c r="AJ323" s="216"/>
      <c r="AK323" s="181"/>
      <c r="AL323" s="203"/>
    </row>
    <row r="324" spans="1:38" s="33" customFormat="1" ht="9" customHeight="1">
      <c r="A324" s="34" t="s">
        <v>397</v>
      </c>
      <c r="B324" s="35" t="s">
        <v>21</v>
      </c>
      <c r="C324" s="24">
        <f t="shared" si="27"/>
        <v>40131</v>
      </c>
      <c r="E324" s="163"/>
      <c r="F324" s="36"/>
      <c r="G324" s="37"/>
      <c r="H324" s="37"/>
      <c r="I324" s="37"/>
      <c r="J324" s="37"/>
      <c r="K324" s="37"/>
      <c r="L324" s="38"/>
      <c r="M324" s="170"/>
      <c r="N324" s="193"/>
      <c r="O324" s="39"/>
      <c r="P324" s="40"/>
      <c r="Q324" s="41"/>
      <c r="R324" s="42"/>
      <c r="S324" s="42"/>
      <c r="T324" s="42"/>
      <c r="U324" s="42"/>
      <c r="V324" s="42"/>
      <c r="W324" s="189">
        <f t="shared" si="24"/>
        <v>0</v>
      </c>
      <c r="X324" s="183"/>
      <c r="Y324" s="80">
        <f t="shared" si="25"/>
      </c>
      <c r="Z324" s="81">
        <f t="shared" si="26"/>
      </c>
      <c r="AA324" s="83"/>
      <c r="AB324" s="96"/>
      <c r="AC324" s="82">
        <f aca="true" t="shared" si="28" ref="AC324:AC373">IF(AB324&lt;&gt;"",(AA324/AB324)/24,"")</f>
      </c>
      <c r="AD324" s="84"/>
      <c r="AE324" s="99"/>
      <c r="AF324" s="172"/>
      <c r="AG324" s="173"/>
      <c r="AH324" s="173"/>
      <c r="AI324" s="173"/>
      <c r="AJ324" s="216"/>
      <c r="AK324" s="181"/>
      <c r="AL324" s="203"/>
    </row>
    <row r="325" spans="1:39" s="33" customFormat="1" ht="9" customHeight="1">
      <c r="A325" s="34" t="s">
        <v>398</v>
      </c>
      <c r="B325" s="35" t="s">
        <v>23</v>
      </c>
      <c r="C325" s="24">
        <f t="shared" si="27"/>
        <v>40132</v>
      </c>
      <c r="D325" s="43"/>
      <c r="E325" s="164"/>
      <c r="F325" s="44"/>
      <c r="G325" s="45"/>
      <c r="H325" s="45"/>
      <c r="I325" s="45"/>
      <c r="J325" s="45"/>
      <c r="K325" s="45"/>
      <c r="L325" s="46"/>
      <c r="M325" s="171"/>
      <c r="N325" s="194"/>
      <c r="O325" s="47"/>
      <c r="P325" s="48"/>
      <c r="Q325" s="49"/>
      <c r="R325" s="50"/>
      <c r="S325" s="50"/>
      <c r="T325" s="50"/>
      <c r="U325" s="50"/>
      <c r="V325" s="50"/>
      <c r="W325" s="189">
        <f aca="true" t="shared" si="29" ref="W325:W373">SUM(F325:V325)</f>
        <v>0</v>
      </c>
      <c r="X325" s="184"/>
      <c r="Y325" s="80">
        <f aca="true" t="shared" si="30" ref="Y325:Y373">IF(X325&lt;&gt;"",(W325/X325)/24,"")</f>
      </c>
      <c r="Z325" s="81">
        <f aca="true" t="shared" si="31" ref="Z325:Z373">IF(X325&lt;&gt;"",X325/W325,"")</f>
      </c>
      <c r="AA325" s="85"/>
      <c r="AB325" s="97"/>
      <c r="AC325" s="82">
        <f t="shared" si="28"/>
      </c>
      <c r="AD325" s="86"/>
      <c r="AE325" s="100"/>
      <c r="AF325" s="174"/>
      <c r="AG325" s="175"/>
      <c r="AH325" s="175"/>
      <c r="AI325" s="175"/>
      <c r="AJ325" s="217"/>
      <c r="AK325" s="182"/>
      <c r="AL325" s="204"/>
      <c r="AM325" s="43"/>
    </row>
    <row r="326" spans="1:39" s="33" customFormat="1" ht="9" customHeight="1">
      <c r="A326" s="34" t="s">
        <v>399</v>
      </c>
      <c r="B326" s="35" t="s">
        <v>10</v>
      </c>
      <c r="C326" s="24">
        <f aca="true" t="shared" si="32" ref="C326:C374">C325+1</f>
        <v>40133</v>
      </c>
      <c r="D326" s="25" t="s">
        <v>141</v>
      </c>
      <c r="E326" s="163"/>
      <c r="F326" s="36"/>
      <c r="G326" s="37"/>
      <c r="H326" s="37"/>
      <c r="I326" s="37"/>
      <c r="J326" s="37"/>
      <c r="K326" s="37"/>
      <c r="L326" s="38"/>
      <c r="M326" s="170"/>
      <c r="N326" s="193"/>
      <c r="O326" s="39"/>
      <c r="P326" s="40"/>
      <c r="Q326" s="41"/>
      <c r="R326" s="42"/>
      <c r="S326" s="42"/>
      <c r="T326" s="42"/>
      <c r="U326" s="42"/>
      <c r="V326" s="42"/>
      <c r="W326" s="189">
        <f t="shared" si="29"/>
        <v>0</v>
      </c>
      <c r="X326" s="183"/>
      <c r="Y326" s="80">
        <f t="shared" si="30"/>
      </c>
      <c r="Z326" s="81">
        <f t="shared" si="31"/>
      </c>
      <c r="AA326" s="83"/>
      <c r="AB326" s="96"/>
      <c r="AC326" s="82">
        <f t="shared" si="28"/>
      </c>
      <c r="AD326" s="84"/>
      <c r="AE326" s="99"/>
      <c r="AF326" s="172"/>
      <c r="AG326" s="173"/>
      <c r="AH326" s="173"/>
      <c r="AI326" s="173"/>
      <c r="AJ326" s="216"/>
      <c r="AK326" s="181"/>
      <c r="AL326" s="203"/>
      <c r="AM326" s="25" t="s">
        <v>141</v>
      </c>
    </row>
    <row r="327" spans="1:38" s="33" customFormat="1" ht="9" customHeight="1">
      <c r="A327" s="34" t="s">
        <v>400</v>
      </c>
      <c r="B327" s="35" t="s">
        <v>13</v>
      </c>
      <c r="C327" s="24">
        <f t="shared" si="32"/>
        <v>40134</v>
      </c>
      <c r="E327" s="163"/>
      <c r="F327" s="36"/>
      <c r="G327" s="37"/>
      <c r="H327" s="37"/>
      <c r="I327" s="37"/>
      <c r="J327" s="37"/>
      <c r="K327" s="37"/>
      <c r="L327" s="38"/>
      <c r="M327" s="170"/>
      <c r="N327" s="193"/>
      <c r="O327" s="39"/>
      <c r="P327" s="40"/>
      <c r="Q327" s="41"/>
      <c r="R327" s="42"/>
      <c r="S327" s="42"/>
      <c r="T327" s="42"/>
      <c r="U327" s="42"/>
      <c r="V327" s="42"/>
      <c r="W327" s="189">
        <f t="shared" si="29"/>
        <v>0</v>
      </c>
      <c r="X327" s="183"/>
      <c r="Y327" s="80">
        <f t="shared" si="30"/>
      </c>
      <c r="Z327" s="81">
        <f t="shared" si="31"/>
      </c>
      <c r="AA327" s="83"/>
      <c r="AB327" s="96"/>
      <c r="AC327" s="82">
        <f t="shared" si="28"/>
      </c>
      <c r="AD327" s="84"/>
      <c r="AE327" s="99"/>
      <c r="AF327" s="172"/>
      <c r="AG327" s="173"/>
      <c r="AH327" s="173"/>
      <c r="AI327" s="173"/>
      <c r="AJ327" s="216"/>
      <c r="AK327" s="181"/>
      <c r="AL327" s="203"/>
    </row>
    <row r="328" spans="1:38" s="33" customFormat="1" ht="9" customHeight="1">
      <c r="A328" s="34" t="s">
        <v>401</v>
      </c>
      <c r="B328" s="35" t="s">
        <v>15</v>
      </c>
      <c r="C328" s="24">
        <f t="shared" si="32"/>
        <v>40135</v>
      </c>
      <c r="E328" s="163"/>
      <c r="F328" s="36"/>
      <c r="G328" s="37"/>
      <c r="H328" s="37"/>
      <c r="I328" s="37"/>
      <c r="J328" s="37"/>
      <c r="K328" s="37"/>
      <c r="L328" s="38"/>
      <c r="M328" s="170"/>
      <c r="N328" s="193"/>
      <c r="O328" s="39"/>
      <c r="P328" s="40"/>
      <c r="Q328" s="41"/>
      <c r="R328" s="42"/>
      <c r="S328" s="42"/>
      <c r="T328" s="42"/>
      <c r="U328" s="42"/>
      <c r="V328" s="42"/>
      <c r="W328" s="189">
        <f t="shared" si="29"/>
        <v>0</v>
      </c>
      <c r="X328" s="183"/>
      <c r="Y328" s="80">
        <f t="shared" si="30"/>
      </c>
      <c r="Z328" s="81">
        <f t="shared" si="31"/>
      </c>
      <c r="AA328" s="83"/>
      <c r="AB328" s="96"/>
      <c r="AC328" s="82">
        <f t="shared" si="28"/>
      </c>
      <c r="AD328" s="84"/>
      <c r="AE328" s="99"/>
      <c r="AF328" s="172"/>
      <c r="AG328" s="173"/>
      <c r="AH328" s="173"/>
      <c r="AI328" s="173"/>
      <c r="AJ328" s="216"/>
      <c r="AK328" s="181"/>
      <c r="AL328" s="203"/>
    </row>
    <row r="329" spans="1:38" s="33" customFormat="1" ht="9" customHeight="1">
      <c r="A329" s="34" t="s">
        <v>402</v>
      </c>
      <c r="B329" s="35" t="s">
        <v>17</v>
      </c>
      <c r="C329" s="24">
        <f t="shared" si="32"/>
        <v>40136</v>
      </c>
      <c r="E329" s="163"/>
      <c r="F329" s="36"/>
      <c r="G329" s="37"/>
      <c r="H329" s="37"/>
      <c r="I329" s="37"/>
      <c r="J329" s="37"/>
      <c r="K329" s="37"/>
      <c r="L329" s="38"/>
      <c r="M329" s="170"/>
      <c r="N329" s="193"/>
      <c r="O329" s="39"/>
      <c r="P329" s="40"/>
      <c r="Q329" s="41"/>
      <c r="R329" s="42"/>
      <c r="S329" s="42"/>
      <c r="T329" s="42"/>
      <c r="U329" s="42"/>
      <c r="V329" s="42"/>
      <c r="W329" s="189">
        <f t="shared" si="29"/>
        <v>0</v>
      </c>
      <c r="X329" s="183"/>
      <c r="Y329" s="80">
        <f t="shared" si="30"/>
      </c>
      <c r="Z329" s="81">
        <f t="shared" si="31"/>
      </c>
      <c r="AA329" s="83"/>
      <c r="AB329" s="96"/>
      <c r="AC329" s="82">
        <f t="shared" si="28"/>
      </c>
      <c r="AD329" s="84"/>
      <c r="AE329" s="99"/>
      <c r="AF329" s="172"/>
      <c r="AG329" s="173"/>
      <c r="AH329" s="173"/>
      <c r="AI329" s="173"/>
      <c r="AJ329" s="216"/>
      <c r="AK329" s="181"/>
      <c r="AL329" s="203"/>
    </row>
    <row r="330" spans="1:38" s="33" customFormat="1" ht="9" customHeight="1">
      <c r="A330" s="34" t="s">
        <v>403</v>
      </c>
      <c r="B330" s="35" t="s">
        <v>19</v>
      </c>
      <c r="C330" s="24">
        <f t="shared" si="32"/>
        <v>40137</v>
      </c>
      <c r="E330" s="163"/>
      <c r="F330" s="36"/>
      <c r="G330" s="37"/>
      <c r="H330" s="37"/>
      <c r="I330" s="37"/>
      <c r="J330" s="37"/>
      <c r="K330" s="37"/>
      <c r="L330" s="38"/>
      <c r="M330" s="170"/>
      <c r="N330" s="193"/>
      <c r="O330" s="39"/>
      <c r="P330" s="40"/>
      <c r="Q330" s="41"/>
      <c r="R330" s="42"/>
      <c r="S330" s="42"/>
      <c r="T330" s="42"/>
      <c r="U330" s="42"/>
      <c r="V330" s="42"/>
      <c r="W330" s="189">
        <f t="shared" si="29"/>
        <v>0</v>
      </c>
      <c r="X330" s="183"/>
      <c r="Y330" s="80">
        <f t="shared" si="30"/>
      </c>
      <c r="Z330" s="81">
        <f t="shared" si="31"/>
      </c>
      <c r="AA330" s="83"/>
      <c r="AB330" s="96"/>
      <c r="AC330" s="82">
        <f t="shared" si="28"/>
      </c>
      <c r="AD330" s="84"/>
      <c r="AE330" s="99"/>
      <c r="AF330" s="172"/>
      <c r="AG330" s="173"/>
      <c r="AH330" s="173"/>
      <c r="AI330" s="173"/>
      <c r="AJ330" s="216"/>
      <c r="AK330" s="181"/>
      <c r="AL330" s="203"/>
    </row>
    <row r="331" spans="1:38" s="33" customFormat="1" ht="9" customHeight="1">
      <c r="A331" s="34" t="s">
        <v>404</v>
      </c>
      <c r="B331" s="35" t="s">
        <v>21</v>
      </c>
      <c r="C331" s="24">
        <f t="shared" si="32"/>
        <v>40138</v>
      </c>
      <c r="E331" s="163"/>
      <c r="F331" s="36"/>
      <c r="G331" s="37"/>
      <c r="H331" s="37"/>
      <c r="I331" s="37"/>
      <c r="J331" s="37"/>
      <c r="K331" s="37"/>
      <c r="L331" s="38"/>
      <c r="M331" s="170"/>
      <c r="N331" s="193"/>
      <c r="O331" s="39"/>
      <c r="P331" s="40"/>
      <c r="Q331" s="41"/>
      <c r="R331" s="42"/>
      <c r="S331" s="42"/>
      <c r="T331" s="42"/>
      <c r="U331" s="42"/>
      <c r="V331" s="42"/>
      <c r="W331" s="189">
        <f t="shared" si="29"/>
        <v>0</v>
      </c>
      <c r="X331" s="183"/>
      <c r="Y331" s="80">
        <f t="shared" si="30"/>
      </c>
      <c r="Z331" s="81">
        <f t="shared" si="31"/>
      </c>
      <c r="AA331" s="83"/>
      <c r="AB331" s="96"/>
      <c r="AC331" s="82">
        <f t="shared" si="28"/>
      </c>
      <c r="AD331" s="84"/>
      <c r="AE331" s="99"/>
      <c r="AF331" s="172"/>
      <c r="AG331" s="173"/>
      <c r="AH331" s="173"/>
      <c r="AI331" s="173"/>
      <c r="AJ331" s="216"/>
      <c r="AK331" s="181"/>
      <c r="AL331" s="203"/>
    </row>
    <row r="332" spans="1:39" s="33" customFormat="1" ht="9" customHeight="1">
      <c r="A332" s="34" t="s">
        <v>405</v>
      </c>
      <c r="B332" s="35" t="s">
        <v>23</v>
      </c>
      <c r="C332" s="24">
        <f t="shared" si="32"/>
        <v>40139</v>
      </c>
      <c r="D332" s="43"/>
      <c r="E332" s="164">
        <v>1</v>
      </c>
      <c r="F332" s="44"/>
      <c r="G332" s="45"/>
      <c r="H332" s="45">
        <v>5</v>
      </c>
      <c r="I332" s="45"/>
      <c r="J332" s="45"/>
      <c r="K332" s="45"/>
      <c r="L332" s="46"/>
      <c r="M332" s="171"/>
      <c r="N332" s="194"/>
      <c r="O332" s="47"/>
      <c r="P332" s="48"/>
      <c r="Q332" s="49"/>
      <c r="R332" s="50"/>
      <c r="S332" s="50"/>
      <c r="T332" s="50"/>
      <c r="U332" s="50"/>
      <c r="V332" s="50"/>
      <c r="W332" s="189">
        <f t="shared" si="29"/>
        <v>5</v>
      </c>
      <c r="X332" s="184">
        <v>0.017361111111111112</v>
      </c>
      <c r="Y332" s="80">
        <f t="shared" si="30"/>
        <v>12</v>
      </c>
      <c r="Z332" s="81">
        <f t="shared" si="31"/>
        <v>0.0034722222222222225</v>
      </c>
      <c r="AA332" s="85"/>
      <c r="AB332" s="97"/>
      <c r="AC332" s="82">
        <f t="shared" si="28"/>
      </c>
      <c r="AD332" s="86"/>
      <c r="AE332" s="100"/>
      <c r="AF332" s="174"/>
      <c r="AG332" s="175"/>
      <c r="AH332" s="175"/>
      <c r="AI332" s="175"/>
      <c r="AJ332" s="217"/>
      <c r="AK332" s="182"/>
      <c r="AL332" s="204"/>
      <c r="AM332" s="43"/>
    </row>
    <row r="333" spans="1:39" s="33" customFormat="1" ht="9" customHeight="1">
      <c r="A333" s="34" t="s">
        <v>406</v>
      </c>
      <c r="B333" s="35" t="s">
        <v>10</v>
      </c>
      <c r="C333" s="24">
        <f t="shared" si="32"/>
        <v>40140</v>
      </c>
      <c r="D333" s="25" t="s">
        <v>142</v>
      </c>
      <c r="E333" s="163"/>
      <c r="F333" s="36"/>
      <c r="G333" s="37"/>
      <c r="H333" s="37"/>
      <c r="I333" s="37"/>
      <c r="J333" s="37"/>
      <c r="K333" s="37"/>
      <c r="L333" s="38"/>
      <c r="M333" s="170"/>
      <c r="N333" s="193"/>
      <c r="O333" s="39"/>
      <c r="P333" s="40"/>
      <c r="Q333" s="41"/>
      <c r="R333" s="42"/>
      <c r="S333" s="42"/>
      <c r="T333" s="42"/>
      <c r="U333" s="42"/>
      <c r="V333" s="42"/>
      <c r="W333" s="189">
        <f t="shared" si="29"/>
        <v>0</v>
      </c>
      <c r="X333" s="183"/>
      <c r="Y333" s="80">
        <f t="shared" si="30"/>
      </c>
      <c r="Z333" s="81">
        <f t="shared" si="31"/>
      </c>
      <c r="AA333" s="83"/>
      <c r="AB333" s="96"/>
      <c r="AC333" s="82">
        <f t="shared" si="28"/>
      </c>
      <c r="AD333" s="84"/>
      <c r="AE333" s="99"/>
      <c r="AF333" s="172"/>
      <c r="AG333" s="173"/>
      <c r="AH333" s="173"/>
      <c r="AI333" s="173"/>
      <c r="AJ333" s="216"/>
      <c r="AK333" s="181"/>
      <c r="AL333" s="203"/>
      <c r="AM333" s="25" t="s">
        <v>142</v>
      </c>
    </row>
    <row r="334" spans="1:38" s="33" customFormat="1" ht="9" customHeight="1">
      <c r="A334" s="34" t="s">
        <v>407</v>
      </c>
      <c r="B334" s="35" t="s">
        <v>13</v>
      </c>
      <c r="C334" s="24">
        <f t="shared" si="32"/>
        <v>40141</v>
      </c>
      <c r="E334" s="163">
        <v>1</v>
      </c>
      <c r="F334" s="36"/>
      <c r="G334" s="37"/>
      <c r="H334" s="37">
        <v>6</v>
      </c>
      <c r="I334" s="37"/>
      <c r="J334" s="37"/>
      <c r="K334" s="37"/>
      <c r="L334" s="38"/>
      <c r="M334" s="170"/>
      <c r="N334" s="193"/>
      <c r="O334" s="39"/>
      <c r="P334" s="40"/>
      <c r="Q334" s="41"/>
      <c r="R334" s="42"/>
      <c r="S334" s="42"/>
      <c r="T334" s="42"/>
      <c r="U334" s="42"/>
      <c r="V334" s="42"/>
      <c r="W334" s="189">
        <f t="shared" si="29"/>
        <v>6</v>
      </c>
      <c r="X334" s="183">
        <v>0.020833333333333332</v>
      </c>
      <c r="Y334" s="80">
        <f t="shared" si="30"/>
        <v>12</v>
      </c>
      <c r="Z334" s="81">
        <f t="shared" si="31"/>
        <v>0.003472222222222222</v>
      </c>
      <c r="AA334" s="83"/>
      <c r="AB334" s="96"/>
      <c r="AC334" s="82">
        <f t="shared" si="28"/>
      </c>
      <c r="AD334" s="84"/>
      <c r="AE334" s="99"/>
      <c r="AF334" s="172"/>
      <c r="AG334" s="173"/>
      <c r="AH334" s="173"/>
      <c r="AI334" s="173"/>
      <c r="AJ334" s="216"/>
      <c r="AK334" s="181"/>
      <c r="AL334" s="203"/>
    </row>
    <row r="335" spans="1:38" s="33" customFormat="1" ht="9" customHeight="1">
      <c r="A335" s="34" t="s">
        <v>408</v>
      </c>
      <c r="B335" s="35" t="s">
        <v>15</v>
      </c>
      <c r="C335" s="24">
        <f t="shared" si="32"/>
        <v>40142</v>
      </c>
      <c r="E335" s="163"/>
      <c r="F335" s="36"/>
      <c r="G335" s="37"/>
      <c r="H335" s="37"/>
      <c r="I335" s="37"/>
      <c r="J335" s="37"/>
      <c r="K335" s="37"/>
      <c r="L335" s="38"/>
      <c r="M335" s="170"/>
      <c r="N335" s="193"/>
      <c r="O335" s="39"/>
      <c r="P335" s="40"/>
      <c r="Q335" s="41"/>
      <c r="R335" s="42"/>
      <c r="S335" s="42"/>
      <c r="T335" s="42"/>
      <c r="U335" s="42"/>
      <c r="V335" s="42"/>
      <c r="W335" s="189">
        <f t="shared" si="29"/>
        <v>0</v>
      </c>
      <c r="X335" s="183"/>
      <c r="Y335" s="80">
        <f t="shared" si="30"/>
      </c>
      <c r="Z335" s="81">
        <f t="shared" si="31"/>
      </c>
      <c r="AA335" s="83"/>
      <c r="AB335" s="96"/>
      <c r="AC335" s="82">
        <f t="shared" si="28"/>
      </c>
      <c r="AD335" s="84"/>
      <c r="AE335" s="99"/>
      <c r="AF335" s="172"/>
      <c r="AG335" s="173"/>
      <c r="AH335" s="173"/>
      <c r="AI335" s="173"/>
      <c r="AJ335" s="216"/>
      <c r="AK335" s="181"/>
      <c r="AL335" s="203"/>
    </row>
    <row r="336" spans="1:38" s="33" customFormat="1" ht="9" customHeight="1">
      <c r="A336" s="34" t="s">
        <v>409</v>
      </c>
      <c r="B336" s="35" t="s">
        <v>17</v>
      </c>
      <c r="C336" s="24">
        <f t="shared" si="32"/>
        <v>40143</v>
      </c>
      <c r="E336" s="163">
        <v>1</v>
      </c>
      <c r="F336" s="36"/>
      <c r="G336" s="37"/>
      <c r="H336" s="37">
        <v>7</v>
      </c>
      <c r="I336" s="37"/>
      <c r="J336" s="37"/>
      <c r="K336" s="37"/>
      <c r="L336" s="38"/>
      <c r="M336" s="170"/>
      <c r="N336" s="193"/>
      <c r="O336" s="39"/>
      <c r="P336" s="40"/>
      <c r="Q336" s="41"/>
      <c r="R336" s="42"/>
      <c r="S336" s="42"/>
      <c r="T336" s="42"/>
      <c r="U336" s="42"/>
      <c r="V336" s="42"/>
      <c r="W336" s="189">
        <f t="shared" si="29"/>
        <v>7</v>
      </c>
      <c r="X336" s="183">
        <v>0.024305555555555556</v>
      </c>
      <c r="Y336" s="80">
        <f t="shared" si="30"/>
        <v>12</v>
      </c>
      <c r="Z336" s="81">
        <f t="shared" si="31"/>
        <v>0.0034722222222222225</v>
      </c>
      <c r="AA336" s="83"/>
      <c r="AB336" s="96"/>
      <c r="AC336" s="82">
        <f t="shared" si="28"/>
      </c>
      <c r="AD336" s="84"/>
      <c r="AE336" s="99"/>
      <c r="AF336" s="172"/>
      <c r="AG336" s="173"/>
      <c r="AH336" s="173"/>
      <c r="AI336" s="173"/>
      <c r="AJ336" s="216"/>
      <c r="AK336" s="181"/>
      <c r="AL336" s="203"/>
    </row>
    <row r="337" spans="1:38" s="33" customFormat="1" ht="9" customHeight="1">
      <c r="A337" s="34" t="s">
        <v>410</v>
      </c>
      <c r="B337" s="35" t="s">
        <v>19</v>
      </c>
      <c r="C337" s="24">
        <f t="shared" si="32"/>
        <v>40144</v>
      </c>
      <c r="E337" s="163"/>
      <c r="F337" s="36"/>
      <c r="G337" s="37"/>
      <c r="H337" s="37"/>
      <c r="I337" s="37"/>
      <c r="J337" s="37"/>
      <c r="K337" s="37"/>
      <c r="L337" s="38"/>
      <c r="M337" s="170"/>
      <c r="N337" s="193"/>
      <c r="O337" s="39"/>
      <c r="P337" s="40"/>
      <c r="Q337" s="41"/>
      <c r="R337" s="42"/>
      <c r="S337" s="42"/>
      <c r="T337" s="42"/>
      <c r="U337" s="42"/>
      <c r="V337" s="42"/>
      <c r="W337" s="189">
        <f t="shared" si="29"/>
        <v>0</v>
      </c>
      <c r="X337" s="183"/>
      <c r="Y337" s="80">
        <f t="shared" si="30"/>
      </c>
      <c r="Z337" s="81">
        <f t="shared" si="31"/>
      </c>
      <c r="AA337" s="83"/>
      <c r="AB337" s="96"/>
      <c r="AC337" s="82">
        <f t="shared" si="28"/>
      </c>
      <c r="AD337" s="84"/>
      <c r="AE337" s="99"/>
      <c r="AF337" s="172"/>
      <c r="AG337" s="173"/>
      <c r="AH337" s="173"/>
      <c r="AI337" s="173"/>
      <c r="AJ337" s="216"/>
      <c r="AK337" s="181"/>
      <c r="AL337" s="203"/>
    </row>
    <row r="338" spans="1:38" s="33" customFormat="1" ht="9" customHeight="1">
      <c r="A338" s="34" t="s">
        <v>411</v>
      </c>
      <c r="B338" s="35" t="s">
        <v>21</v>
      </c>
      <c r="C338" s="24">
        <f t="shared" si="32"/>
        <v>40145</v>
      </c>
      <c r="E338" s="163"/>
      <c r="F338" s="36"/>
      <c r="G338" s="37"/>
      <c r="H338" s="37"/>
      <c r="I338" s="37"/>
      <c r="J338" s="37"/>
      <c r="K338" s="37"/>
      <c r="L338" s="38"/>
      <c r="M338" s="170"/>
      <c r="N338" s="193"/>
      <c r="O338" s="39"/>
      <c r="P338" s="40"/>
      <c r="Q338" s="41"/>
      <c r="R338" s="42"/>
      <c r="S338" s="42"/>
      <c r="T338" s="42"/>
      <c r="U338" s="42"/>
      <c r="V338" s="42"/>
      <c r="W338" s="189">
        <f t="shared" si="29"/>
        <v>0</v>
      </c>
      <c r="X338" s="183"/>
      <c r="Y338" s="80">
        <f t="shared" si="30"/>
      </c>
      <c r="Z338" s="81">
        <f t="shared" si="31"/>
      </c>
      <c r="AA338" s="83"/>
      <c r="AB338" s="96"/>
      <c r="AC338" s="82">
        <f t="shared" si="28"/>
      </c>
      <c r="AD338" s="84"/>
      <c r="AE338" s="99"/>
      <c r="AF338" s="172"/>
      <c r="AG338" s="173"/>
      <c r="AH338" s="173"/>
      <c r="AI338" s="173"/>
      <c r="AJ338" s="216"/>
      <c r="AK338" s="181"/>
      <c r="AL338" s="203"/>
    </row>
    <row r="339" spans="1:39" s="33" customFormat="1" ht="9" customHeight="1">
      <c r="A339" s="34" t="s">
        <v>412</v>
      </c>
      <c r="B339" s="35" t="s">
        <v>23</v>
      </c>
      <c r="C339" s="24">
        <f t="shared" si="32"/>
        <v>40146</v>
      </c>
      <c r="D339" s="43"/>
      <c r="E339" s="164">
        <v>1</v>
      </c>
      <c r="F339" s="44"/>
      <c r="G339" s="45"/>
      <c r="H339" s="45">
        <v>9</v>
      </c>
      <c r="I339" s="45"/>
      <c r="J339" s="45"/>
      <c r="K339" s="45"/>
      <c r="L339" s="46"/>
      <c r="M339" s="171"/>
      <c r="N339" s="194"/>
      <c r="O339" s="47"/>
      <c r="P339" s="48"/>
      <c r="Q339" s="49"/>
      <c r="R339" s="50"/>
      <c r="S339" s="50"/>
      <c r="T339" s="50"/>
      <c r="U339" s="50"/>
      <c r="V339" s="50"/>
      <c r="W339" s="189">
        <f t="shared" si="29"/>
        <v>9</v>
      </c>
      <c r="X339" s="184">
        <v>0.03125</v>
      </c>
      <c r="Y339" s="80">
        <f t="shared" si="30"/>
        <v>12</v>
      </c>
      <c r="Z339" s="81">
        <f t="shared" si="31"/>
        <v>0.003472222222222222</v>
      </c>
      <c r="AA339" s="85"/>
      <c r="AB339" s="97"/>
      <c r="AC339" s="82">
        <f t="shared" si="28"/>
      </c>
      <c r="AD339" s="86"/>
      <c r="AE339" s="100"/>
      <c r="AF339" s="174"/>
      <c r="AG339" s="175"/>
      <c r="AH339" s="175"/>
      <c r="AI339" s="175"/>
      <c r="AJ339" s="217"/>
      <c r="AK339" s="182"/>
      <c r="AL339" s="204"/>
      <c r="AM339" s="43"/>
    </row>
    <row r="340" spans="1:39" s="33" customFormat="1" ht="9" customHeight="1">
      <c r="A340" s="34" t="s">
        <v>413</v>
      </c>
      <c r="B340" s="35" t="s">
        <v>10</v>
      </c>
      <c r="C340" s="24">
        <f t="shared" si="32"/>
        <v>40147</v>
      </c>
      <c r="D340" s="25" t="s">
        <v>143</v>
      </c>
      <c r="E340" s="163"/>
      <c r="F340" s="36"/>
      <c r="G340" s="37"/>
      <c r="H340" s="37"/>
      <c r="I340" s="37"/>
      <c r="J340" s="37"/>
      <c r="K340" s="37"/>
      <c r="L340" s="38"/>
      <c r="M340" s="170"/>
      <c r="N340" s="193"/>
      <c r="O340" s="39"/>
      <c r="P340" s="40"/>
      <c r="Q340" s="41"/>
      <c r="R340" s="42"/>
      <c r="S340" s="42"/>
      <c r="T340" s="42"/>
      <c r="U340" s="42"/>
      <c r="V340" s="42"/>
      <c r="W340" s="189">
        <f t="shared" si="29"/>
        <v>0</v>
      </c>
      <c r="X340" s="183"/>
      <c r="Y340" s="80">
        <f t="shared" si="30"/>
      </c>
      <c r="Z340" s="81">
        <f t="shared" si="31"/>
      </c>
      <c r="AA340" s="83"/>
      <c r="AB340" s="96"/>
      <c r="AC340" s="82">
        <f t="shared" si="28"/>
      </c>
      <c r="AD340" s="84"/>
      <c r="AE340" s="99"/>
      <c r="AF340" s="172"/>
      <c r="AG340" s="173"/>
      <c r="AH340" s="173"/>
      <c r="AI340" s="173"/>
      <c r="AJ340" s="216"/>
      <c r="AK340" s="181"/>
      <c r="AL340" s="203"/>
      <c r="AM340" s="25" t="s">
        <v>143</v>
      </c>
    </row>
    <row r="341" spans="1:38" s="33" customFormat="1" ht="9" customHeight="1">
      <c r="A341" s="34" t="s">
        <v>414</v>
      </c>
      <c r="B341" s="35" t="s">
        <v>13</v>
      </c>
      <c r="C341" s="24">
        <f t="shared" si="32"/>
        <v>40148</v>
      </c>
      <c r="E341" s="163"/>
      <c r="F341" s="36"/>
      <c r="G341" s="37"/>
      <c r="H341" s="37"/>
      <c r="I341" s="37"/>
      <c r="J341" s="37"/>
      <c r="K341" s="37"/>
      <c r="L341" s="38"/>
      <c r="M341" s="170"/>
      <c r="N341" s="193"/>
      <c r="O341" s="39"/>
      <c r="P341" s="40"/>
      <c r="Q341" s="41"/>
      <c r="R341" s="42"/>
      <c r="S341" s="42"/>
      <c r="T341" s="42"/>
      <c r="U341" s="42"/>
      <c r="V341" s="42"/>
      <c r="W341" s="189">
        <f t="shared" si="29"/>
        <v>0</v>
      </c>
      <c r="X341" s="183"/>
      <c r="Y341" s="80">
        <f t="shared" si="30"/>
      </c>
      <c r="Z341" s="81">
        <f t="shared" si="31"/>
      </c>
      <c r="AA341" s="83"/>
      <c r="AB341" s="96"/>
      <c r="AC341" s="82">
        <f t="shared" si="28"/>
      </c>
      <c r="AD341" s="84"/>
      <c r="AE341" s="99"/>
      <c r="AF341" s="172"/>
      <c r="AG341" s="173"/>
      <c r="AH341" s="173"/>
      <c r="AI341" s="173"/>
      <c r="AJ341" s="216"/>
      <c r="AK341" s="181"/>
      <c r="AL341" s="203"/>
    </row>
    <row r="342" spans="1:38" s="33" customFormat="1" ht="9" customHeight="1">
      <c r="A342" s="34" t="s">
        <v>415</v>
      </c>
      <c r="B342" s="35" t="s">
        <v>15</v>
      </c>
      <c r="C342" s="24">
        <f t="shared" si="32"/>
        <v>40149</v>
      </c>
      <c r="E342" s="163"/>
      <c r="F342" s="36"/>
      <c r="G342" s="37"/>
      <c r="H342" s="37"/>
      <c r="I342" s="37"/>
      <c r="J342" s="37"/>
      <c r="K342" s="37"/>
      <c r="L342" s="38"/>
      <c r="M342" s="170"/>
      <c r="N342" s="193"/>
      <c r="O342" s="39"/>
      <c r="P342" s="40"/>
      <c r="Q342" s="41"/>
      <c r="R342" s="42"/>
      <c r="S342" s="42"/>
      <c r="T342" s="42"/>
      <c r="U342" s="42"/>
      <c r="V342" s="42"/>
      <c r="W342" s="189">
        <f t="shared" si="29"/>
        <v>0</v>
      </c>
      <c r="X342" s="183"/>
      <c r="Y342" s="80">
        <f t="shared" si="30"/>
      </c>
      <c r="Z342" s="81">
        <f t="shared" si="31"/>
      </c>
      <c r="AA342" s="83"/>
      <c r="AB342" s="96"/>
      <c r="AC342" s="82">
        <f t="shared" si="28"/>
      </c>
      <c r="AD342" s="84"/>
      <c r="AE342" s="99"/>
      <c r="AF342" s="172"/>
      <c r="AG342" s="173"/>
      <c r="AH342" s="173"/>
      <c r="AI342" s="173"/>
      <c r="AJ342" s="216"/>
      <c r="AK342" s="181"/>
      <c r="AL342" s="203"/>
    </row>
    <row r="343" spans="1:38" s="33" customFormat="1" ht="9" customHeight="1">
      <c r="A343" s="34" t="s">
        <v>416</v>
      </c>
      <c r="B343" s="35" t="s">
        <v>17</v>
      </c>
      <c r="C343" s="24">
        <f t="shared" si="32"/>
        <v>40150</v>
      </c>
      <c r="E343" s="163"/>
      <c r="F343" s="36"/>
      <c r="G343" s="37"/>
      <c r="H343" s="37"/>
      <c r="I343" s="37"/>
      <c r="J343" s="37"/>
      <c r="K343" s="37"/>
      <c r="L343" s="38"/>
      <c r="M343" s="170"/>
      <c r="N343" s="193"/>
      <c r="O343" s="39"/>
      <c r="P343" s="40"/>
      <c r="Q343" s="41"/>
      <c r="R343" s="42"/>
      <c r="S343" s="42"/>
      <c r="T343" s="42"/>
      <c r="U343" s="42"/>
      <c r="V343" s="42"/>
      <c r="W343" s="189">
        <f t="shared" si="29"/>
        <v>0</v>
      </c>
      <c r="X343" s="183"/>
      <c r="Y343" s="80">
        <f t="shared" si="30"/>
      </c>
      <c r="Z343" s="81">
        <f t="shared" si="31"/>
      </c>
      <c r="AA343" s="83"/>
      <c r="AB343" s="96"/>
      <c r="AC343" s="82">
        <f t="shared" si="28"/>
      </c>
      <c r="AD343" s="84"/>
      <c r="AE343" s="99"/>
      <c r="AF343" s="172"/>
      <c r="AG343" s="173"/>
      <c r="AH343" s="173"/>
      <c r="AI343" s="173"/>
      <c r="AJ343" s="216"/>
      <c r="AK343" s="181"/>
      <c r="AL343" s="203"/>
    </row>
    <row r="344" spans="1:38" s="33" customFormat="1" ht="9" customHeight="1">
      <c r="A344" s="34" t="s">
        <v>417</v>
      </c>
      <c r="B344" s="35" t="s">
        <v>19</v>
      </c>
      <c r="C344" s="24">
        <f t="shared" si="32"/>
        <v>40151</v>
      </c>
      <c r="E344" s="163"/>
      <c r="F344" s="36"/>
      <c r="G344" s="37"/>
      <c r="H344" s="37"/>
      <c r="I344" s="37"/>
      <c r="J344" s="37"/>
      <c r="K344" s="37"/>
      <c r="L344" s="38"/>
      <c r="M344" s="170"/>
      <c r="N344" s="193"/>
      <c r="O344" s="39"/>
      <c r="P344" s="40"/>
      <c r="Q344" s="41"/>
      <c r="R344" s="42"/>
      <c r="S344" s="42"/>
      <c r="T344" s="42"/>
      <c r="U344" s="42"/>
      <c r="V344" s="42"/>
      <c r="W344" s="189">
        <f t="shared" si="29"/>
        <v>0</v>
      </c>
      <c r="X344" s="183"/>
      <c r="Y344" s="80">
        <f t="shared" si="30"/>
      </c>
      <c r="Z344" s="81">
        <f t="shared" si="31"/>
      </c>
      <c r="AA344" s="83"/>
      <c r="AB344" s="96"/>
      <c r="AC344" s="82">
        <f t="shared" si="28"/>
      </c>
      <c r="AD344" s="84"/>
      <c r="AE344" s="99"/>
      <c r="AF344" s="172"/>
      <c r="AG344" s="173"/>
      <c r="AH344" s="173"/>
      <c r="AI344" s="173"/>
      <c r="AJ344" s="216"/>
      <c r="AK344" s="181"/>
      <c r="AL344" s="203"/>
    </row>
    <row r="345" spans="1:38" s="33" customFormat="1" ht="9" customHeight="1">
      <c r="A345" s="34" t="s">
        <v>418</v>
      </c>
      <c r="B345" s="35" t="s">
        <v>21</v>
      </c>
      <c r="C345" s="24">
        <f t="shared" si="32"/>
        <v>40152</v>
      </c>
      <c r="E345" s="163"/>
      <c r="F345" s="36"/>
      <c r="G345" s="37"/>
      <c r="H345" s="37"/>
      <c r="I345" s="37"/>
      <c r="J345" s="37"/>
      <c r="K345" s="37"/>
      <c r="L345" s="38"/>
      <c r="M345" s="170"/>
      <c r="N345" s="193"/>
      <c r="O345" s="39"/>
      <c r="P345" s="40"/>
      <c r="Q345" s="41"/>
      <c r="R345" s="42"/>
      <c r="S345" s="42"/>
      <c r="T345" s="42"/>
      <c r="U345" s="42"/>
      <c r="V345" s="42"/>
      <c r="W345" s="189">
        <f t="shared" si="29"/>
        <v>0</v>
      </c>
      <c r="X345" s="183"/>
      <c r="Y345" s="80">
        <f t="shared" si="30"/>
      </c>
      <c r="Z345" s="81">
        <f t="shared" si="31"/>
      </c>
      <c r="AA345" s="83"/>
      <c r="AB345" s="96"/>
      <c r="AC345" s="82">
        <f t="shared" si="28"/>
      </c>
      <c r="AD345" s="84"/>
      <c r="AE345" s="99"/>
      <c r="AF345" s="172"/>
      <c r="AG345" s="173"/>
      <c r="AH345" s="173"/>
      <c r="AI345" s="173"/>
      <c r="AJ345" s="216"/>
      <c r="AK345" s="181"/>
      <c r="AL345" s="203"/>
    </row>
    <row r="346" spans="1:39" s="33" customFormat="1" ht="9" customHeight="1">
      <c r="A346" s="34" t="s">
        <v>419</v>
      </c>
      <c r="B346" s="35" t="s">
        <v>23</v>
      </c>
      <c r="C346" s="24">
        <f t="shared" si="32"/>
        <v>40153</v>
      </c>
      <c r="D346" s="43"/>
      <c r="E346" s="164">
        <v>1</v>
      </c>
      <c r="F346" s="44"/>
      <c r="G346" s="45"/>
      <c r="H346" s="45">
        <v>10</v>
      </c>
      <c r="I346" s="45"/>
      <c r="J346" s="45"/>
      <c r="K346" s="45"/>
      <c r="L346" s="46"/>
      <c r="M346" s="171"/>
      <c r="N346" s="194"/>
      <c r="O346" s="47"/>
      <c r="P346" s="48"/>
      <c r="Q346" s="49"/>
      <c r="R346" s="50"/>
      <c r="S346" s="50"/>
      <c r="T346" s="50"/>
      <c r="U346" s="50"/>
      <c r="V346" s="50"/>
      <c r="W346" s="189">
        <f t="shared" si="29"/>
        <v>10</v>
      </c>
      <c r="X346" s="184">
        <v>0.034722222222222224</v>
      </c>
      <c r="Y346" s="80">
        <f t="shared" si="30"/>
        <v>12</v>
      </c>
      <c r="Z346" s="81">
        <f t="shared" si="31"/>
        <v>0.0034722222222222225</v>
      </c>
      <c r="AA346" s="85"/>
      <c r="AB346" s="97"/>
      <c r="AC346" s="82">
        <f t="shared" si="28"/>
      </c>
      <c r="AD346" s="86"/>
      <c r="AE346" s="100"/>
      <c r="AF346" s="174"/>
      <c r="AG346" s="175"/>
      <c r="AH346" s="175"/>
      <c r="AI346" s="175"/>
      <c r="AJ346" s="217"/>
      <c r="AK346" s="182"/>
      <c r="AL346" s="204"/>
      <c r="AM346" s="43"/>
    </row>
    <row r="347" spans="1:39" s="33" customFormat="1" ht="9" customHeight="1">
      <c r="A347" s="34" t="s">
        <v>420</v>
      </c>
      <c r="B347" s="35" t="s">
        <v>10</v>
      </c>
      <c r="C347" s="24">
        <f t="shared" si="32"/>
        <v>40154</v>
      </c>
      <c r="D347" s="25" t="s">
        <v>144</v>
      </c>
      <c r="E347" s="163">
        <v>1</v>
      </c>
      <c r="F347" s="36"/>
      <c r="G347" s="37"/>
      <c r="H347" s="37"/>
      <c r="I347" s="37"/>
      <c r="J347" s="37"/>
      <c r="K347" s="37"/>
      <c r="L347" s="38"/>
      <c r="M347" s="170"/>
      <c r="N347" s="193"/>
      <c r="O347" s="39"/>
      <c r="P347" s="40"/>
      <c r="Q347" s="41"/>
      <c r="R347" s="42"/>
      <c r="S347" s="42"/>
      <c r="T347" s="42"/>
      <c r="U347" s="42"/>
      <c r="V347" s="42"/>
      <c r="W347" s="189">
        <f t="shared" si="29"/>
        <v>0</v>
      </c>
      <c r="X347" s="183"/>
      <c r="Y347" s="80">
        <f t="shared" si="30"/>
      </c>
      <c r="Z347" s="81">
        <f t="shared" si="31"/>
      </c>
      <c r="AA347" s="83">
        <v>15</v>
      </c>
      <c r="AB347" s="96">
        <v>0.020833333333333332</v>
      </c>
      <c r="AC347" s="82">
        <f t="shared" si="28"/>
        <v>30</v>
      </c>
      <c r="AD347" s="84"/>
      <c r="AE347" s="99"/>
      <c r="AF347" s="172"/>
      <c r="AG347" s="173"/>
      <c r="AH347" s="173"/>
      <c r="AI347" s="173"/>
      <c r="AJ347" s="216"/>
      <c r="AK347" s="181"/>
      <c r="AL347" s="203"/>
      <c r="AM347" s="25" t="s">
        <v>144</v>
      </c>
    </row>
    <row r="348" spans="1:38" s="33" customFormat="1" ht="9" customHeight="1">
      <c r="A348" s="34" t="s">
        <v>421</v>
      </c>
      <c r="B348" s="35" t="s">
        <v>13</v>
      </c>
      <c r="C348" s="24">
        <f t="shared" si="32"/>
        <v>40155</v>
      </c>
      <c r="E348" s="163"/>
      <c r="F348" s="36"/>
      <c r="G348" s="37"/>
      <c r="H348" s="37"/>
      <c r="I348" s="37"/>
      <c r="J348" s="37"/>
      <c r="K348" s="37"/>
      <c r="L348" s="38"/>
      <c r="M348" s="170"/>
      <c r="N348" s="193"/>
      <c r="O348" s="39"/>
      <c r="P348" s="40"/>
      <c r="Q348" s="41"/>
      <c r="R348" s="42"/>
      <c r="S348" s="42"/>
      <c r="T348" s="42"/>
      <c r="U348" s="42"/>
      <c r="V348" s="42"/>
      <c r="W348" s="189">
        <f t="shared" si="29"/>
        <v>0</v>
      </c>
      <c r="X348" s="183"/>
      <c r="Y348" s="80">
        <f t="shared" si="30"/>
      </c>
      <c r="Z348" s="81">
        <f t="shared" si="31"/>
      </c>
      <c r="AA348" s="83"/>
      <c r="AB348" s="96"/>
      <c r="AC348" s="82">
        <f t="shared" si="28"/>
      </c>
      <c r="AD348" s="84"/>
      <c r="AE348" s="99"/>
      <c r="AF348" s="172"/>
      <c r="AG348" s="173"/>
      <c r="AH348" s="173"/>
      <c r="AI348" s="173"/>
      <c r="AJ348" s="216"/>
      <c r="AK348" s="181"/>
      <c r="AL348" s="203"/>
    </row>
    <row r="349" spans="1:38" s="33" customFormat="1" ht="9" customHeight="1">
      <c r="A349" s="34" t="s">
        <v>422</v>
      </c>
      <c r="B349" s="35" t="s">
        <v>15</v>
      </c>
      <c r="C349" s="24">
        <f t="shared" si="32"/>
        <v>40156</v>
      </c>
      <c r="E349" s="163"/>
      <c r="F349" s="36"/>
      <c r="G349" s="37"/>
      <c r="H349" s="37"/>
      <c r="I349" s="37"/>
      <c r="J349" s="37"/>
      <c r="K349" s="37"/>
      <c r="L349" s="38"/>
      <c r="M349" s="170"/>
      <c r="N349" s="193"/>
      <c r="O349" s="39"/>
      <c r="P349" s="40"/>
      <c r="Q349" s="41"/>
      <c r="R349" s="42"/>
      <c r="S349" s="42"/>
      <c r="T349" s="42"/>
      <c r="U349" s="42"/>
      <c r="V349" s="42"/>
      <c r="W349" s="189">
        <f t="shared" si="29"/>
        <v>0</v>
      </c>
      <c r="X349" s="183"/>
      <c r="Y349" s="80">
        <f t="shared" si="30"/>
      </c>
      <c r="Z349" s="81">
        <f t="shared" si="31"/>
      </c>
      <c r="AA349" s="83"/>
      <c r="AB349" s="96"/>
      <c r="AC349" s="82">
        <f t="shared" si="28"/>
      </c>
      <c r="AD349" s="84"/>
      <c r="AE349" s="99"/>
      <c r="AF349" s="172"/>
      <c r="AG349" s="173"/>
      <c r="AH349" s="173"/>
      <c r="AI349" s="173"/>
      <c r="AJ349" s="216"/>
      <c r="AK349" s="181"/>
      <c r="AL349" s="203"/>
    </row>
    <row r="350" spans="1:38" s="33" customFormat="1" ht="9" customHeight="1">
      <c r="A350" s="34" t="s">
        <v>423</v>
      </c>
      <c r="B350" s="35" t="s">
        <v>17</v>
      </c>
      <c r="C350" s="24">
        <f t="shared" si="32"/>
        <v>40157</v>
      </c>
      <c r="E350" s="163"/>
      <c r="F350" s="36"/>
      <c r="G350" s="37"/>
      <c r="H350" s="37"/>
      <c r="I350" s="37"/>
      <c r="J350" s="37"/>
      <c r="K350" s="37"/>
      <c r="L350" s="38"/>
      <c r="M350" s="170"/>
      <c r="N350" s="193"/>
      <c r="O350" s="39"/>
      <c r="P350" s="40"/>
      <c r="Q350" s="41"/>
      <c r="R350" s="42"/>
      <c r="S350" s="42"/>
      <c r="T350" s="42"/>
      <c r="U350" s="42"/>
      <c r="V350" s="42"/>
      <c r="W350" s="189">
        <f t="shared" si="29"/>
        <v>0</v>
      </c>
      <c r="X350" s="183"/>
      <c r="Y350" s="80">
        <f t="shared" si="30"/>
      </c>
      <c r="Z350" s="81">
        <f t="shared" si="31"/>
      </c>
      <c r="AA350" s="83"/>
      <c r="AB350" s="96"/>
      <c r="AC350" s="82">
        <f t="shared" si="28"/>
      </c>
      <c r="AD350" s="84"/>
      <c r="AE350" s="99"/>
      <c r="AF350" s="172"/>
      <c r="AG350" s="173"/>
      <c r="AH350" s="173"/>
      <c r="AI350" s="173"/>
      <c r="AJ350" s="216"/>
      <c r="AK350" s="181"/>
      <c r="AL350" s="203"/>
    </row>
    <row r="351" spans="1:38" s="33" customFormat="1" ht="9" customHeight="1">
      <c r="A351" s="34" t="s">
        <v>424</v>
      </c>
      <c r="B351" s="35" t="s">
        <v>19</v>
      </c>
      <c r="C351" s="24">
        <f t="shared" si="32"/>
        <v>40158</v>
      </c>
      <c r="E351" s="163"/>
      <c r="F351" s="36"/>
      <c r="G351" s="37"/>
      <c r="H351" s="37"/>
      <c r="I351" s="37"/>
      <c r="J351" s="37"/>
      <c r="K351" s="37"/>
      <c r="L351" s="38"/>
      <c r="M351" s="170"/>
      <c r="N351" s="193"/>
      <c r="O351" s="39"/>
      <c r="P351" s="40"/>
      <c r="Q351" s="41"/>
      <c r="R351" s="42"/>
      <c r="S351" s="42"/>
      <c r="T351" s="42"/>
      <c r="U351" s="42"/>
      <c r="V351" s="42"/>
      <c r="W351" s="189">
        <f t="shared" si="29"/>
        <v>0</v>
      </c>
      <c r="X351" s="183"/>
      <c r="Y351" s="80">
        <f t="shared" si="30"/>
      </c>
      <c r="Z351" s="81">
        <f t="shared" si="31"/>
      </c>
      <c r="AA351" s="83"/>
      <c r="AB351" s="96"/>
      <c r="AC351" s="82">
        <f t="shared" si="28"/>
      </c>
      <c r="AD351" s="84"/>
      <c r="AE351" s="99"/>
      <c r="AF351" s="172"/>
      <c r="AG351" s="173"/>
      <c r="AH351" s="173"/>
      <c r="AI351" s="173"/>
      <c r="AJ351" s="216"/>
      <c r="AK351" s="181"/>
      <c r="AL351" s="203"/>
    </row>
    <row r="352" spans="1:38" s="33" customFormat="1" ht="9" customHeight="1">
      <c r="A352" s="34" t="s">
        <v>425</v>
      </c>
      <c r="B352" s="35" t="s">
        <v>21</v>
      </c>
      <c r="C352" s="24">
        <f t="shared" si="32"/>
        <v>40159</v>
      </c>
      <c r="E352" s="163"/>
      <c r="F352" s="36"/>
      <c r="G352" s="37"/>
      <c r="H352" s="37"/>
      <c r="I352" s="37"/>
      <c r="J352" s="37"/>
      <c r="K352" s="37"/>
      <c r="L352" s="38"/>
      <c r="M352" s="170"/>
      <c r="N352" s="193"/>
      <c r="O352" s="39"/>
      <c r="P352" s="40"/>
      <c r="Q352" s="41"/>
      <c r="R352" s="42"/>
      <c r="S352" s="42"/>
      <c r="T352" s="42"/>
      <c r="U352" s="42"/>
      <c r="V352" s="42"/>
      <c r="W352" s="189">
        <f t="shared" si="29"/>
        <v>0</v>
      </c>
      <c r="X352" s="183"/>
      <c r="Y352" s="80">
        <f t="shared" si="30"/>
      </c>
      <c r="Z352" s="81">
        <f t="shared" si="31"/>
      </c>
      <c r="AA352" s="83"/>
      <c r="AB352" s="96"/>
      <c r="AC352" s="82">
        <f t="shared" si="28"/>
      </c>
      <c r="AD352" s="84"/>
      <c r="AE352" s="99"/>
      <c r="AF352" s="172"/>
      <c r="AG352" s="173"/>
      <c r="AH352" s="173"/>
      <c r="AI352" s="173"/>
      <c r="AJ352" s="216"/>
      <c r="AK352" s="181"/>
      <c r="AL352" s="203"/>
    </row>
    <row r="353" spans="1:39" s="33" customFormat="1" ht="9" customHeight="1">
      <c r="A353" s="34" t="s">
        <v>426</v>
      </c>
      <c r="B353" s="35" t="s">
        <v>23</v>
      </c>
      <c r="C353" s="24">
        <f t="shared" si="32"/>
        <v>40160</v>
      </c>
      <c r="D353" s="43"/>
      <c r="E353" s="164">
        <v>1</v>
      </c>
      <c r="F353" s="44"/>
      <c r="G353" s="45"/>
      <c r="H353" s="45"/>
      <c r="I353" s="45"/>
      <c r="J353" s="45">
        <v>16</v>
      </c>
      <c r="K353" s="45"/>
      <c r="L353" s="46"/>
      <c r="M353" s="171"/>
      <c r="N353" s="194"/>
      <c r="O353" s="47"/>
      <c r="P353" s="48"/>
      <c r="Q353" s="49"/>
      <c r="R353" s="50"/>
      <c r="S353" s="50"/>
      <c r="T353" s="50"/>
      <c r="U353" s="50"/>
      <c r="V353" s="50"/>
      <c r="W353" s="189">
        <f t="shared" si="29"/>
        <v>16</v>
      </c>
      <c r="X353" s="184">
        <v>0.05555555555555555</v>
      </c>
      <c r="Y353" s="80">
        <f t="shared" si="30"/>
        <v>12</v>
      </c>
      <c r="Z353" s="81">
        <f t="shared" si="31"/>
        <v>0.003472222222222222</v>
      </c>
      <c r="AA353" s="85"/>
      <c r="AB353" s="97"/>
      <c r="AC353" s="82">
        <f t="shared" si="28"/>
      </c>
      <c r="AD353" s="86"/>
      <c r="AE353" s="100"/>
      <c r="AF353" s="174"/>
      <c r="AG353" s="175"/>
      <c r="AH353" s="175"/>
      <c r="AI353" s="175"/>
      <c r="AJ353" s="217"/>
      <c r="AK353" s="182"/>
      <c r="AL353" s="204"/>
      <c r="AM353" s="43"/>
    </row>
    <row r="354" spans="1:39" s="33" customFormat="1" ht="9" customHeight="1">
      <c r="A354" s="34" t="s">
        <v>427</v>
      </c>
      <c r="B354" s="35" t="s">
        <v>10</v>
      </c>
      <c r="C354" s="24">
        <f t="shared" si="32"/>
        <v>40161</v>
      </c>
      <c r="D354" s="25" t="s">
        <v>145</v>
      </c>
      <c r="E354" s="163"/>
      <c r="F354" s="36"/>
      <c r="G354" s="37"/>
      <c r="H354" s="37"/>
      <c r="I354" s="37"/>
      <c r="J354" s="37"/>
      <c r="K354" s="37"/>
      <c r="L354" s="38"/>
      <c r="M354" s="170"/>
      <c r="N354" s="193"/>
      <c r="O354" s="39"/>
      <c r="P354" s="40"/>
      <c r="Q354" s="41"/>
      <c r="R354" s="42"/>
      <c r="S354" s="42"/>
      <c r="T354" s="42"/>
      <c r="U354" s="42"/>
      <c r="V354" s="42"/>
      <c r="W354" s="189">
        <f t="shared" si="29"/>
        <v>0</v>
      </c>
      <c r="X354" s="183"/>
      <c r="Y354" s="80">
        <f t="shared" si="30"/>
      </c>
      <c r="Z354" s="81">
        <f t="shared" si="31"/>
      </c>
      <c r="AA354" s="83"/>
      <c r="AB354" s="96"/>
      <c r="AC354" s="82">
        <f t="shared" si="28"/>
      </c>
      <c r="AD354" s="84"/>
      <c r="AE354" s="99"/>
      <c r="AF354" s="172"/>
      <c r="AG354" s="173"/>
      <c r="AH354" s="173"/>
      <c r="AI354" s="173"/>
      <c r="AJ354" s="216"/>
      <c r="AK354" s="181"/>
      <c r="AL354" s="203"/>
      <c r="AM354" s="25" t="s">
        <v>145</v>
      </c>
    </row>
    <row r="355" spans="1:38" s="33" customFormat="1" ht="9" customHeight="1">
      <c r="A355" s="34" t="s">
        <v>428</v>
      </c>
      <c r="B355" s="35" t="s">
        <v>13</v>
      </c>
      <c r="C355" s="24">
        <f t="shared" si="32"/>
        <v>40162</v>
      </c>
      <c r="E355" s="163"/>
      <c r="F355" s="36"/>
      <c r="G355" s="37"/>
      <c r="H355" s="37"/>
      <c r="I355" s="37"/>
      <c r="J355" s="37"/>
      <c r="K355" s="37"/>
      <c r="L355" s="38"/>
      <c r="M355" s="170"/>
      <c r="N355" s="193"/>
      <c r="O355" s="39"/>
      <c r="P355" s="40"/>
      <c r="Q355" s="41"/>
      <c r="R355" s="42"/>
      <c r="S355" s="42"/>
      <c r="T355" s="42"/>
      <c r="U355" s="42"/>
      <c r="V355" s="42"/>
      <c r="W355" s="189">
        <f t="shared" si="29"/>
        <v>0</v>
      </c>
      <c r="X355" s="183"/>
      <c r="Y355" s="80">
        <f t="shared" si="30"/>
      </c>
      <c r="Z355" s="81">
        <f t="shared" si="31"/>
      </c>
      <c r="AA355" s="83"/>
      <c r="AB355" s="96"/>
      <c r="AC355" s="82">
        <f t="shared" si="28"/>
      </c>
      <c r="AD355" s="84"/>
      <c r="AE355" s="99"/>
      <c r="AF355" s="172"/>
      <c r="AG355" s="173"/>
      <c r="AH355" s="173"/>
      <c r="AI355" s="173"/>
      <c r="AJ355" s="216"/>
      <c r="AK355" s="181"/>
      <c r="AL355" s="203"/>
    </row>
    <row r="356" spans="1:38" s="33" customFormat="1" ht="9" customHeight="1">
      <c r="A356" s="34" t="s">
        <v>429</v>
      </c>
      <c r="B356" s="35" t="s">
        <v>15</v>
      </c>
      <c r="C356" s="24">
        <f t="shared" si="32"/>
        <v>40163</v>
      </c>
      <c r="E356" s="163"/>
      <c r="F356" s="36"/>
      <c r="G356" s="37"/>
      <c r="H356" s="37"/>
      <c r="I356" s="37"/>
      <c r="J356" s="37"/>
      <c r="K356" s="37"/>
      <c r="L356" s="38"/>
      <c r="M356" s="170"/>
      <c r="N356" s="193"/>
      <c r="O356" s="39"/>
      <c r="P356" s="40"/>
      <c r="Q356" s="41"/>
      <c r="R356" s="42"/>
      <c r="S356" s="42"/>
      <c r="T356" s="42"/>
      <c r="U356" s="42"/>
      <c r="V356" s="42"/>
      <c r="W356" s="189">
        <f t="shared" si="29"/>
        <v>0</v>
      </c>
      <c r="X356" s="184"/>
      <c r="Y356" s="80">
        <f t="shared" si="30"/>
      </c>
      <c r="Z356" s="81">
        <f t="shared" si="31"/>
      </c>
      <c r="AA356" s="83"/>
      <c r="AB356" s="96"/>
      <c r="AC356" s="82">
        <f t="shared" si="28"/>
      </c>
      <c r="AD356" s="84"/>
      <c r="AE356" s="99"/>
      <c r="AF356" s="172"/>
      <c r="AG356" s="173"/>
      <c r="AH356" s="173"/>
      <c r="AI356" s="173"/>
      <c r="AJ356" s="216"/>
      <c r="AK356" s="181"/>
      <c r="AL356" s="203"/>
    </row>
    <row r="357" spans="1:38" s="33" customFormat="1" ht="9" customHeight="1">
      <c r="A357" s="34" t="s">
        <v>430</v>
      </c>
      <c r="B357" s="35" t="s">
        <v>17</v>
      </c>
      <c r="C357" s="24">
        <f t="shared" si="32"/>
        <v>40164</v>
      </c>
      <c r="E357" s="163"/>
      <c r="F357" s="36"/>
      <c r="G357" s="37"/>
      <c r="H357" s="37"/>
      <c r="I357" s="37"/>
      <c r="J357" s="37"/>
      <c r="K357" s="37"/>
      <c r="L357" s="38"/>
      <c r="M357" s="170"/>
      <c r="N357" s="193"/>
      <c r="O357" s="39"/>
      <c r="P357" s="40"/>
      <c r="Q357" s="41"/>
      <c r="R357" s="42"/>
      <c r="S357" s="42"/>
      <c r="T357" s="42"/>
      <c r="U357" s="42"/>
      <c r="V357" s="42"/>
      <c r="W357" s="189">
        <f t="shared" si="29"/>
        <v>0</v>
      </c>
      <c r="X357" s="183"/>
      <c r="Y357" s="80">
        <f t="shared" si="30"/>
      </c>
      <c r="Z357" s="81">
        <f t="shared" si="31"/>
      </c>
      <c r="AA357" s="83"/>
      <c r="AB357" s="96"/>
      <c r="AC357" s="82">
        <f t="shared" si="28"/>
      </c>
      <c r="AD357" s="84"/>
      <c r="AE357" s="99"/>
      <c r="AF357" s="172"/>
      <c r="AG357" s="173"/>
      <c r="AH357" s="173"/>
      <c r="AI357" s="173"/>
      <c r="AJ357" s="216"/>
      <c r="AK357" s="181"/>
      <c r="AL357" s="203"/>
    </row>
    <row r="358" spans="1:38" s="33" customFormat="1" ht="9" customHeight="1">
      <c r="A358" s="34" t="s">
        <v>431</v>
      </c>
      <c r="B358" s="35" t="s">
        <v>19</v>
      </c>
      <c r="C358" s="24">
        <f t="shared" si="32"/>
        <v>40165</v>
      </c>
      <c r="E358" s="163"/>
      <c r="F358" s="36"/>
      <c r="G358" s="37"/>
      <c r="H358" s="37"/>
      <c r="I358" s="37"/>
      <c r="J358" s="37"/>
      <c r="K358" s="37"/>
      <c r="L358" s="38"/>
      <c r="M358" s="170"/>
      <c r="N358" s="193"/>
      <c r="O358" s="39"/>
      <c r="P358" s="40"/>
      <c r="Q358" s="41"/>
      <c r="R358" s="42"/>
      <c r="S358" s="42"/>
      <c r="T358" s="42"/>
      <c r="U358" s="42"/>
      <c r="V358" s="42"/>
      <c r="W358" s="189">
        <f t="shared" si="29"/>
        <v>0</v>
      </c>
      <c r="X358" s="183"/>
      <c r="Y358" s="80">
        <f t="shared" si="30"/>
      </c>
      <c r="Z358" s="81">
        <f t="shared" si="31"/>
      </c>
      <c r="AA358" s="83"/>
      <c r="AB358" s="96"/>
      <c r="AC358" s="82">
        <f t="shared" si="28"/>
      </c>
      <c r="AD358" s="84"/>
      <c r="AE358" s="99"/>
      <c r="AF358" s="172"/>
      <c r="AG358" s="173"/>
      <c r="AH358" s="173"/>
      <c r="AI358" s="173"/>
      <c r="AJ358" s="216"/>
      <c r="AK358" s="181"/>
      <c r="AL358" s="203"/>
    </row>
    <row r="359" spans="1:38" s="33" customFormat="1" ht="9" customHeight="1">
      <c r="A359" s="34" t="s">
        <v>432</v>
      </c>
      <c r="B359" s="35" t="s">
        <v>21</v>
      </c>
      <c r="C359" s="24">
        <f t="shared" si="32"/>
        <v>40166</v>
      </c>
      <c r="E359" s="163"/>
      <c r="F359" s="36"/>
      <c r="G359" s="37"/>
      <c r="H359" s="37"/>
      <c r="I359" s="37"/>
      <c r="J359" s="37"/>
      <c r="K359" s="37"/>
      <c r="L359" s="38"/>
      <c r="M359" s="170"/>
      <c r="N359" s="193"/>
      <c r="O359" s="39"/>
      <c r="P359" s="40"/>
      <c r="Q359" s="41"/>
      <c r="R359" s="42"/>
      <c r="S359" s="42"/>
      <c r="T359" s="42"/>
      <c r="U359" s="42"/>
      <c r="V359" s="42"/>
      <c r="W359" s="189">
        <f t="shared" si="29"/>
        <v>0</v>
      </c>
      <c r="X359" s="183"/>
      <c r="Y359" s="80">
        <f t="shared" si="30"/>
      </c>
      <c r="Z359" s="81">
        <f t="shared" si="31"/>
      </c>
      <c r="AA359" s="83"/>
      <c r="AB359" s="96"/>
      <c r="AC359" s="82">
        <f t="shared" si="28"/>
      </c>
      <c r="AD359" s="84"/>
      <c r="AE359" s="99"/>
      <c r="AF359" s="172"/>
      <c r="AG359" s="173"/>
      <c r="AH359" s="173"/>
      <c r="AI359" s="173"/>
      <c r="AJ359" s="216"/>
      <c r="AK359" s="181"/>
      <c r="AL359" s="203"/>
    </row>
    <row r="360" spans="1:39" s="33" customFormat="1" ht="9" customHeight="1">
      <c r="A360" s="34" t="s">
        <v>433</v>
      </c>
      <c r="B360" s="35" t="s">
        <v>23</v>
      </c>
      <c r="C360" s="24">
        <f t="shared" si="32"/>
        <v>40167</v>
      </c>
      <c r="D360" s="43"/>
      <c r="E360" s="164"/>
      <c r="F360" s="44"/>
      <c r="G360" s="45"/>
      <c r="H360" s="45"/>
      <c r="I360" s="45"/>
      <c r="J360" s="45"/>
      <c r="K360" s="45"/>
      <c r="L360" s="46"/>
      <c r="M360" s="171"/>
      <c r="N360" s="194"/>
      <c r="O360" s="47"/>
      <c r="P360" s="48"/>
      <c r="Q360" s="49"/>
      <c r="R360" s="50"/>
      <c r="S360" s="50"/>
      <c r="T360" s="50"/>
      <c r="U360" s="50"/>
      <c r="V360" s="50"/>
      <c r="W360" s="189">
        <f t="shared" si="29"/>
        <v>0</v>
      </c>
      <c r="X360" s="184"/>
      <c r="Y360" s="80">
        <f t="shared" si="30"/>
      </c>
      <c r="Z360" s="81">
        <f t="shared" si="31"/>
      </c>
      <c r="AA360" s="85"/>
      <c r="AB360" s="97"/>
      <c r="AC360" s="82">
        <f t="shared" si="28"/>
      </c>
      <c r="AD360" s="86"/>
      <c r="AE360" s="100"/>
      <c r="AF360" s="174"/>
      <c r="AG360" s="175"/>
      <c r="AH360" s="175"/>
      <c r="AI360" s="175"/>
      <c r="AJ360" s="217"/>
      <c r="AK360" s="182"/>
      <c r="AL360" s="204"/>
      <c r="AM360" s="43"/>
    </row>
    <row r="361" spans="1:39" s="33" customFormat="1" ht="9" customHeight="1">
      <c r="A361" s="34" t="s">
        <v>434</v>
      </c>
      <c r="B361" s="35" t="s">
        <v>10</v>
      </c>
      <c r="C361" s="24">
        <f t="shared" si="32"/>
        <v>40168</v>
      </c>
      <c r="D361" s="51" t="s">
        <v>146</v>
      </c>
      <c r="E361" s="163">
        <v>2</v>
      </c>
      <c r="F361" s="36"/>
      <c r="G361" s="37"/>
      <c r="H361" s="37">
        <v>9</v>
      </c>
      <c r="I361" s="37"/>
      <c r="J361" s="37"/>
      <c r="K361" s="37"/>
      <c r="L361" s="38"/>
      <c r="M361" s="170"/>
      <c r="N361" s="193"/>
      <c r="O361" s="39"/>
      <c r="P361" s="40"/>
      <c r="Q361" s="41"/>
      <c r="R361" s="42"/>
      <c r="S361" s="42"/>
      <c r="T361" s="42"/>
      <c r="U361" s="42"/>
      <c r="V361" s="42"/>
      <c r="W361" s="189">
        <f t="shared" si="29"/>
        <v>9</v>
      </c>
      <c r="X361" s="183">
        <v>0.03125</v>
      </c>
      <c r="Y361" s="80">
        <f t="shared" si="30"/>
        <v>12</v>
      </c>
      <c r="Z361" s="81">
        <f t="shared" si="31"/>
        <v>0.003472222222222222</v>
      </c>
      <c r="AA361" s="83">
        <v>18</v>
      </c>
      <c r="AB361" s="96">
        <v>0.041666666666666664</v>
      </c>
      <c r="AC361" s="82">
        <f t="shared" si="28"/>
        <v>18</v>
      </c>
      <c r="AD361" s="84"/>
      <c r="AE361" s="99"/>
      <c r="AF361" s="172"/>
      <c r="AG361" s="173"/>
      <c r="AH361" s="173"/>
      <c r="AI361" s="173"/>
      <c r="AJ361" s="216"/>
      <c r="AK361" s="181"/>
      <c r="AL361" s="203"/>
      <c r="AM361" s="51" t="s">
        <v>146</v>
      </c>
    </row>
    <row r="362" spans="1:38" s="33" customFormat="1" ht="9" customHeight="1">
      <c r="A362" s="34" t="s">
        <v>435</v>
      </c>
      <c r="B362" s="35" t="s">
        <v>13</v>
      </c>
      <c r="C362" s="24">
        <f t="shared" si="32"/>
        <v>40169</v>
      </c>
      <c r="E362" s="163"/>
      <c r="F362" s="36"/>
      <c r="G362" s="37"/>
      <c r="H362" s="37"/>
      <c r="I362" s="37"/>
      <c r="J362" s="37"/>
      <c r="K362" s="37"/>
      <c r="L362" s="38"/>
      <c r="M362" s="170"/>
      <c r="N362" s="193"/>
      <c r="O362" s="39"/>
      <c r="P362" s="40"/>
      <c r="Q362" s="41"/>
      <c r="R362" s="42"/>
      <c r="S362" s="42"/>
      <c r="T362" s="42"/>
      <c r="U362" s="42"/>
      <c r="V362" s="42"/>
      <c r="W362" s="189">
        <f t="shared" si="29"/>
        <v>0</v>
      </c>
      <c r="X362" s="183"/>
      <c r="Y362" s="80">
        <f t="shared" si="30"/>
      </c>
      <c r="Z362" s="81">
        <f t="shared" si="31"/>
      </c>
      <c r="AA362" s="83"/>
      <c r="AB362" s="96"/>
      <c r="AC362" s="82">
        <f t="shared" si="28"/>
      </c>
      <c r="AD362" s="84"/>
      <c r="AE362" s="99"/>
      <c r="AF362" s="172"/>
      <c r="AG362" s="173"/>
      <c r="AH362" s="173"/>
      <c r="AI362" s="173"/>
      <c r="AJ362" s="216"/>
      <c r="AK362" s="181"/>
      <c r="AL362" s="203"/>
    </row>
    <row r="363" spans="1:38" s="33" customFormat="1" ht="9" customHeight="1">
      <c r="A363" s="34" t="s">
        <v>436</v>
      </c>
      <c r="B363" s="35" t="s">
        <v>15</v>
      </c>
      <c r="C363" s="24">
        <f t="shared" si="32"/>
        <v>40170</v>
      </c>
      <c r="E363" s="163">
        <v>1</v>
      </c>
      <c r="F363" s="36"/>
      <c r="G363" s="37"/>
      <c r="H363" s="37">
        <v>7</v>
      </c>
      <c r="I363" s="37"/>
      <c r="J363" s="37"/>
      <c r="K363" s="37"/>
      <c r="L363" s="38"/>
      <c r="M363" s="170"/>
      <c r="N363" s="193"/>
      <c r="O363" s="39"/>
      <c r="P363" s="40"/>
      <c r="Q363" s="41"/>
      <c r="R363" s="42"/>
      <c r="S363" s="42"/>
      <c r="T363" s="42"/>
      <c r="U363" s="42"/>
      <c r="V363" s="42"/>
      <c r="W363" s="189">
        <f t="shared" si="29"/>
        <v>7</v>
      </c>
      <c r="X363" s="183">
        <v>0.024305555555555556</v>
      </c>
      <c r="Y363" s="80">
        <f t="shared" si="30"/>
        <v>12</v>
      </c>
      <c r="Z363" s="81">
        <f t="shared" si="31"/>
        <v>0.0034722222222222225</v>
      </c>
      <c r="AA363" s="83"/>
      <c r="AB363" s="96"/>
      <c r="AC363" s="82">
        <f t="shared" si="28"/>
      </c>
      <c r="AD363" s="84"/>
      <c r="AE363" s="99"/>
      <c r="AF363" s="172"/>
      <c r="AG363" s="173"/>
      <c r="AH363" s="173"/>
      <c r="AI363" s="173"/>
      <c r="AJ363" s="216"/>
      <c r="AK363" s="181"/>
      <c r="AL363" s="203"/>
    </row>
    <row r="364" spans="1:38" s="33" customFormat="1" ht="9" customHeight="1">
      <c r="A364" s="34" t="s">
        <v>437</v>
      </c>
      <c r="B364" s="35" t="s">
        <v>17</v>
      </c>
      <c r="C364" s="24">
        <f t="shared" si="32"/>
        <v>40171</v>
      </c>
      <c r="E364" s="163">
        <v>1</v>
      </c>
      <c r="F364" s="36"/>
      <c r="G364" s="37"/>
      <c r="H364" s="37">
        <v>7</v>
      </c>
      <c r="I364" s="37"/>
      <c r="J364" s="37"/>
      <c r="K364" s="37"/>
      <c r="L364" s="38"/>
      <c r="M364" s="170"/>
      <c r="N364" s="193"/>
      <c r="O364" s="39"/>
      <c r="P364" s="40"/>
      <c r="Q364" s="41"/>
      <c r="R364" s="42"/>
      <c r="S364" s="42"/>
      <c r="T364" s="42"/>
      <c r="U364" s="42"/>
      <c r="V364" s="42"/>
      <c r="W364" s="189">
        <f t="shared" si="29"/>
        <v>7</v>
      </c>
      <c r="X364" s="183">
        <v>0.024305555555555556</v>
      </c>
      <c r="Y364" s="80">
        <f t="shared" si="30"/>
        <v>12</v>
      </c>
      <c r="Z364" s="81">
        <f t="shared" si="31"/>
        <v>0.0034722222222222225</v>
      </c>
      <c r="AA364" s="83"/>
      <c r="AB364" s="96"/>
      <c r="AC364" s="82">
        <f t="shared" si="28"/>
      </c>
      <c r="AD364" s="84"/>
      <c r="AE364" s="99"/>
      <c r="AF364" s="172"/>
      <c r="AG364" s="173"/>
      <c r="AH364" s="173"/>
      <c r="AI364" s="173"/>
      <c r="AJ364" s="216"/>
      <c r="AK364" s="181"/>
      <c r="AL364" s="203"/>
    </row>
    <row r="365" spans="1:38" s="33" customFormat="1" ht="9" customHeight="1">
      <c r="A365" s="34" t="s">
        <v>438</v>
      </c>
      <c r="B365" s="35" t="s">
        <v>19</v>
      </c>
      <c r="C365" s="24">
        <f t="shared" si="32"/>
        <v>40172</v>
      </c>
      <c r="E365" s="163"/>
      <c r="F365" s="36"/>
      <c r="G365" s="37"/>
      <c r="H365" s="37"/>
      <c r="I365" s="37"/>
      <c r="J365" s="37"/>
      <c r="K365" s="37"/>
      <c r="L365" s="38"/>
      <c r="M365" s="170"/>
      <c r="N365" s="193"/>
      <c r="O365" s="39"/>
      <c r="P365" s="40"/>
      <c r="Q365" s="41"/>
      <c r="R365" s="42"/>
      <c r="S365" s="42"/>
      <c r="T365" s="42"/>
      <c r="U365" s="42"/>
      <c r="V365" s="42"/>
      <c r="W365" s="189">
        <f t="shared" si="29"/>
        <v>0</v>
      </c>
      <c r="X365" s="183"/>
      <c r="Y365" s="80">
        <f t="shared" si="30"/>
      </c>
      <c r="Z365" s="81">
        <f t="shared" si="31"/>
      </c>
      <c r="AA365" s="83"/>
      <c r="AB365" s="96"/>
      <c r="AC365" s="82">
        <f t="shared" si="28"/>
      </c>
      <c r="AD365" s="84"/>
      <c r="AE365" s="99"/>
      <c r="AF365" s="172"/>
      <c r="AG365" s="173"/>
      <c r="AH365" s="173"/>
      <c r="AI365" s="173"/>
      <c r="AJ365" s="216"/>
      <c r="AK365" s="181"/>
      <c r="AL365" s="203"/>
    </row>
    <row r="366" spans="1:38" s="33" customFormat="1" ht="9" customHeight="1">
      <c r="A366" s="34" t="s">
        <v>439</v>
      </c>
      <c r="B366" s="35" t="s">
        <v>21</v>
      </c>
      <c r="C366" s="24">
        <f t="shared" si="32"/>
        <v>40173</v>
      </c>
      <c r="E366" s="163">
        <v>1</v>
      </c>
      <c r="F366" s="36">
        <v>2</v>
      </c>
      <c r="G366" s="37">
        <v>1</v>
      </c>
      <c r="H366" s="37"/>
      <c r="I366" s="37"/>
      <c r="J366" s="37"/>
      <c r="K366" s="37"/>
      <c r="L366" s="38"/>
      <c r="M366" s="170"/>
      <c r="N366" s="193"/>
      <c r="O366" s="39"/>
      <c r="P366" s="40"/>
      <c r="Q366" s="41"/>
      <c r="R366" s="42"/>
      <c r="S366" s="42">
        <v>8</v>
      </c>
      <c r="T366" s="42"/>
      <c r="U366" s="42"/>
      <c r="V366" s="42"/>
      <c r="W366" s="189">
        <f t="shared" si="29"/>
        <v>11</v>
      </c>
      <c r="X366" s="183">
        <v>0.03819444444444444</v>
      </c>
      <c r="Y366" s="80">
        <f t="shared" si="30"/>
        <v>12.000000000000002</v>
      </c>
      <c r="Z366" s="81">
        <f t="shared" si="31"/>
        <v>0.003472222222222222</v>
      </c>
      <c r="AA366" s="83"/>
      <c r="AB366" s="96"/>
      <c r="AC366" s="82">
        <f t="shared" si="28"/>
      </c>
      <c r="AD366" s="84"/>
      <c r="AE366" s="99"/>
      <c r="AF366" s="172"/>
      <c r="AG366" s="173"/>
      <c r="AH366" s="173">
        <v>8</v>
      </c>
      <c r="AI366" s="173"/>
      <c r="AJ366" s="216"/>
      <c r="AK366" s="181"/>
      <c r="AL366" s="203"/>
    </row>
    <row r="367" spans="1:39" s="33" customFormat="1" ht="9" customHeight="1" thickBot="1">
      <c r="A367" s="35" t="s">
        <v>440</v>
      </c>
      <c r="B367" s="35" t="s">
        <v>23</v>
      </c>
      <c r="C367" s="24">
        <f t="shared" si="32"/>
        <v>40174</v>
      </c>
      <c r="D367" s="52"/>
      <c r="E367" s="163">
        <v>1</v>
      </c>
      <c r="F367" s="44"/>
      <c r="G367" s="45"/>
      <c r="H367" s="45"/>
      <c r="I367" s="45"/>
      <c r="J367" s="45"/>
      <c r="K367" s="45"/>
      <c r="L367" s="46"/>
      <c r="M367" s="171"/>
      <c r="N367" s="194"/>
      <c r="O367" s="47"/>
      <c r="P367" s="48"/>
      <c r="Q367" s="49"/>
      <c r="R367" s="50"/>
      <c r="S367" s="50"/>
      <c r="T367" s="50"/>
      <c r="U367" s="50"/>
      <c r="V367" s="50"/>
      <c r="W367" s="189">
        <f t="shared" si="29"/>
        <v>0</v>
      </c>
      <c r="X367" s="184"/>
      <c r="Y367" s="80">
        <f t="shared" si="30"/>
      </c>
      <c r="Z367" s="81">
        <f t="shared" si="31"/>
      </c>
      <c r="AA367" s="85">
        <v>58</v>
      </c>
      <c r="AB367" s="97">
        <v>0.09027777777777778</v>
      </c>
      <c r="AC367" s="82">
        <f t="shared" si="28"/>
        <v>26.76923076923077</v>
      </c>
      <c r="AD367" s="86"/>
      <c r="AE367" s="100"/>
      <c r="AF367" s="174"/>
      <c r="AG367" s="175"/>
      <c r="AH367" s="175"/>
      <c r="AI367" s="175"/>
      <c r="AJ367" s="175"/>
      <c r="AK367" s="182"/>
      <c r="AL367" s="203"/>
      <c r="AM367" s="53"/>
    </row>
    <row r="368" spans="1:39" s="33" customFormat="1" ht="9" customHeight="1">
      <c r="A368" s="35" t="s">
        <v>456</v>
      </c>
      <c r="B368" s="35" t="s">
        <v>10</v>
      </c>
      <c r="C368" s="24">
        <f t="shared" si="32"/>
        <v>40175</v>
      </c>
      <c r="D368" s="51" t="s">
        <v>466</v>
      </c>
      <c r="E368" s="163">
        <v>1</v>
      </c>
      <c r="F368" s="36"/>
      <c r="G368" s="37"/>
      <c r="H368" s="37"/>
      <c r="I368" s="37"/>
      <c r="J368" s="37"/>
      <c r="K368" s="37"/>
      <c r="L368" s="38"/>
      <c r="M368" s="170"/>
      <c r="N368" s="193"/>
      <c r="O368" s="39"/>
      <c r="P368" s="40"/>
      <c r="Q368" s="41"/>
      <c r="R368" s="42"/>
      <c r="S368" s="42"/>
      <c r="T368" s="42"/>
      <c r="U368" s="42"/>
      <c r="V368" s="42"/>
      <c r="W368" s="189">
        <f t="shared" si="29"/>
        <v>0</v>
      </c>
      <c r="X368" s="183"/>
      <c r="Y368" s="80">
        <f t="shared" si="30"/>
      </c>
      <c r="Z368" s="81">
        <f t="shared" si="31"/>
      </c>
      <c r="AA368" s="83">
        <v>35</v>
      </c>
      <c r="AB368" s="96">
        <v>0.052083333333333336</v>
      </c>
      <c r="AC368" s="82">
        <f t="shared" si="28"/>
        <v>28</v>
      </c>
      <c r="AD368" s="84"/>
      <c r="AE368" s="99"/>
      <c r="AF368" s="172"/>
      <c r="AG368" s="173"/>
      <c r="AH368" s="173"/>
      <c r="AI368" s="173"/>
      <c r="AJ368" s="216"/>
      <c r="AK368" s="181"/>
      <c r="AL368" s="203"/>
      <c r="AM368" s="51" t="s">
        <v>466</v>
      </c>
    </row>
    <row r="369" spans="1:39" s="33" customFormat="1" ht="9" customHeight="1">
      <c r="A369" s="35" t="s">
        <v>461</v>
      </c>
      <c r="B369" s="35" t="s">
        <v>13</v>
      </c>
      <c r="C369" s="24">
        <f t="shared" si="32"/>
        <v>40176</v>
      </c>
      <c r="D369" s="54"/>
      <c r="E369" s="163">
        <v>1</v>
      </c>
      <c r="F369" s="36"/>
      <c r="G369" s="37"/>
      <c r="H369" s="37"/>
      <c r="I369" s="37">
        <v>11.5</v>
      </c>
      <c r="J369" s="37"/>
      <c r="K369" s="37"/>
      <c r="L369" s="38"/>
      <c r="M369" s="170"/>
      <c r="N369" s="193"/>
      <c r="O369" s="39"/>
      <c r="P369" s="40"/>
      <c r="Q369" s="41"/>
      <c r="R369" s="42"/>
      <c r="S369" s="42"/>
      <c r="T369" s="42"/>
      <c r="U369" s="42"/>
      <c r="V369" s="42"/>
      <c r="W369" s="189">
        <f t="shared" si="29"/>
        <v>11.5</v>
      </c>
      <c r="X369" s="183">
        <v>0.03819444444444444</v>
      </c>
      <c r="Y369" s="80">
        <f t="shared" si="30"/>
        <v>12.545454545454547</v>
      </c>
      <c r="Z369" s="81">
        <f t="shared" si="31"/>
        <v>0.0033212560386473426</v>
      </c>
      <c r="AA369" s="83"/>
      <c r="AB369" s="96"/>
      <c r="AC369" s="82">
        <f t="shared" si="28"/>
      </c>
      <c r="AD369" s="84"/>
      <c r="AE369" s="99"/>
      <c r="AF369" s="172"/>
      <c r="AG369" s="173"/>
      <c r="AH369" s="173"/>
      <c r="AI369" s="173"/>
      <c r="AJ369" s="216"/>
      <c r="AK369" s="181"/>
      <c r="AL369" s="203"/>
      <c r="AM369" s="53"/>
    </row>
    <row r="370" spans="1:39" s="33" customFormat="1" ht="9" customHeight="1">
      <c r="A370" s="35" t="s">
        <v>462</v>
      </c>
      <c r="B370" s="35" t="s">
        <v>15</v>
      </c>
      <c r="C370" s="24">
        <f t="shared" si="32"/>
        <v>40177</v>
      </c>
      <c r="D370" s="54"/>
      <c r="E370" s="163">
        <v>1</v>
      </c>
      <c r="F370" s="36"/>
      <c r="G370" s="37"/>
      <c r="H370" s="37"/>
      <c r="I370" s="37"/>
      <c r="J370" s="37"/>
      <c r="K370" s="37"/>
      <c r="L370" s="38"/>
      <c r="M370" s="170"/>
      <c r="N370" s="193"/>
      <c r="O370" s="39"/>
      <c r="P370" s="40"/>
      <c r="Q370" s="41"/>
      <c r="R370" s="42"/>
      <c r="S370" s="42"/>
      <c r="T370" s="42"/>
      <c r="U370" s="42"/>
      <c r="V370" s="42"/>
      <c r="W370" s="189">
        <f t="shared" si="29"/>
        <v>0</v>
      </c>
      <c r="X370" s="183"/>
      <c r="Y370" s="80">
        <f t="shared" si="30"/>
      </c>
      <c r="Z370" s="81">
        <f t="shared" si="31"/>
      </c>
      <c r="AA370" s="83">
        <v>47</v>
      </c>
      <c r="AB370" s="96">
        <v>0.06944444444444443</v>
      </c>
      <c r="AC370" s="82">
        <f t="shared" si="28"/>
        <v>28.200000000000003</v>
      </c>
      <c r="AD370" s="84"/>
      <c r="AE370" s="99"/>
      <c r="AF370" s="172"/>
      <c r="AG370" s="173"/>
      <c r="AH370" s="173"/>
      <c r="AI370" s="173"/>
      <c r="AJ370" s="216"/>
      <c r="AK370" s="181"/>
      <c r="AL370" s="203"/>
      <c r="AM370" s="53"/>
    </row>
    <row r="371" spans="1:39" s="33" customFormat="1" ht="9" customHeight="1" thickBot="1">
      <c r="A371" s="35" t="s">
        <v>464</v>
      </c>
      <c r="B371" s="35" t="s">
        <v>17</v>
      </c>
      <c r="C371" s="24">
        <f t="shared" si="32"/>
        <v>40178</v>
      </c>
      <c r="D371" s="52"/>
      <c r="E371" s="163">
        <v>1</v>
      </c>
      <c r="F371" s="36"/>
      <c r="G371" s="37"/>
      <c r="H371" s="37">
        <v>8</v>
      </c>
      <c r="I371" s="37"/>
      <c r="J371" s="37"/>
      <c r="K371" s="37"/>
      <c r="L371" s="38"/>
      <c r="M371" s="170"/>
      <c r="N371" s="193"/>
      <c r="O371" s="39"/>
      <c r="P371" s="40"/>
      <c r="Q371" s="41"/>
      <c r="R371" s="42"/>
      <c r="S371" s="42"/>
      <c r="T371" s="42"/>
      <c r="U371" s="42"/>
      <c r="V371" s="42"/>
      <c r="W371" s="189">
        <f t="shared" si="29"/>
        <v>8</v>
      </c>
      <c r="X371" s="183">
        <v>0.027777777777777776</v>
      </c>
      <c r="Y371" s="80">
        <f t="shared" si="30"/>
        <v>12</v>
      </c>
      <c r="Z371" s="81">
        <f t="shared" si="31"/>
        <v>0.003472222222222222</v>
      </c>
      <c r="AA371" s="83"/>
      <c r="AB371" s="96"/>
      <c r="AC371" s="82">
        <f t="shared" si="28"/>
      </c>
      <c r="AD371" s="84"/>
      <c r="AE371" s="99"/>
      <c r="AF371" s="172"/>
      <c r="AG371" s="173"/>
      <c r="AH371" s="173"/>
      <c r="AI371" s="173"/>
      <c r="AJ371" s="216"/>
      <c r="AK371" s="181"/>
      <c r="AL371" s="203"/>
      <c r="AM371" s="53"/>
    </row>
    <row r="372" spans="1:39" s="33" customFormat="1" ht="9" customHeight="1">
      <c r="A372" s="35" t="s">
        <v>465</v>
      </c>
      <c r="B372" s="35" t="s">
        <v>19</v>
      </c>
      <c r="C372" s="24">
        <f t="shared" si="32"/>
        <v>40179</v>
      </c>
      <c r="D372" s="53"/>
      <c r="E372" s="163"/>
      <c r="F372" s="36"/>
      <c r="G372" s="37"/>
      <c r="H372" s="37"/>
      <c r="I372" s="37"/>
      <c r="J372" s="37"/>
      <c r="K372" s="37"/>
      <c r="L372" s="38"/>
      <c r="M372" s="170"/>
      <c r="N372" s="193"/>
      <c r="O372" s="39"/>
      <c r="P372" s="40"/>
      <c r="Q372" s="41"/>
      <c r="R372" s="42"/>
      <c r="S372" s="42"/>
      <c r="T372" s="42"/>
      <c r="U372" s="42"/>
      <c r="V372" s="42"/>
      <c r="W372" s="189">
        <f t="shared" si="29"/>
        <v>0</v>
      </c>
      <c r="X372" s="183"/>
      <c r="Y372" s="80">
        <f t="shared" si="30"/>
      </c>
      <c r="Z372" s="81">
        <f t="shared" si="31"/>
      </c>
      <c r="AA372" s="83"/>
      <c r="AB372" s="96"/>
      <c r="AC372" s="82">
        <f t="shared" si="28"/>
      </c>
      <c r="AD372" s="84"/>
      <c r="AE372" s="99"/>
      <c r="AF372" s="172"/>
      <c r="AG372" s="173"/>
      <c r="AH372" s="173"/>
      <c r="AI372" s="173"/>
      <c r="AJ372" s="216"/>
      <c r="AK372" s="181"/>
      <c r="AL372" s="203"/>
      <c r="AM372" s="53"/>
    </row>
    <row r="373" spans="1:39" s="33" customFormat="1" ht="9" customHeight="1" thickBot="1">
      <c r="A373" s="35" t="s">
        <v>467</v>
      </c>
      <c r="B373" s="35" t="s">
        <v>21</v>
      </c>
      <c r="C373" s="24">
        <f t="shared" si="32"/>
        <v>40180</v>
      </c>
      <c r="D373" s="53"/>
      <c r="E373" s="163"/>
      <c r="F373" s="36"/>
      <c r="G373" s="37"/>
      <c r="H373" s="37"/>
      <c r="I373" s="37"/>
      <c r="J373" s="37"/>
      <c r="K373" s="37"/>
      <c r="L373" s="38"/>
      <c r="M373" s="170"/>
      <c r="N373" s="193"/>
      <c r="O373" s="39"/>
      <c r="P373" s="40"/>
      <c r="Q373" s="41"/>
      <c r="R373" s="42"/>
      <c r="S373" s="42"/>
      <c r="T373" s="42"/>
      <c r="U373" s="42"/>
      <c r="V373" s="42"/>
      <c r="W373" s="189">
        <f t="shared" si="29"/>
        <v>0</v>
      </c>
      <c r="X373" s="185"/>
      <c r="Y373" s="80">
        <f t="shared" si="30"/>
      </c>
      <c r="Z373" s="81">
        <f t="shared" si="31"/>
      </c>
      <c r="AA373" s="87"/>
      <c r="AB373" s="98"/>
      <c r="AC373" s="82">
        <f t="shared" si="28"/>
      </c>
      <c r="AD373" s="88"/>
      <c r="AE373" s="101"/>
      <c r="AF373" s="172"/>
      <c r="AG373" s="173"/>
      <c r="AH373" s="173"/>
      <c r="AI373" s="215"/>
      <c r="AJ373" s="218"/>
      <c r="AK373" s="181"/>
      <c r="AL373" s="203"/>
      <c r="AM373" s="53"/>
    </row>
    <row r="374" spans="1:38" s="33" customFormat="1" ht="12" thickBot="1">
      <c r="A374" s="35" t="s">
        <v>468</v>
      </c>
      <c r="B374" s="35" t="s">
        <v>23</v>
      </c>
      <c r="C374" s="24">
        <f t="shared" si="32"/>
        <v>40181</v>
      </c>
      <c r="E374" s="165">
        <f aca="true" t="shared" si="33" ref="E374:P374">SUM(E4:E371)</f>
        <v>348</v>
      </c>
      <c r="F374" s="55">
        <f t="shared" si="33"/>
        <v>413.5</v>
      </c>
      <c r="G374" s="56">
        <f t="shared" si="33"/>
        <v>162.5</v>
      </c>
      <c r="H374" s="56">
        <f t="shared" si="33"/>
        <v>254.8</v>
      </c>
      <c r="I374" s="56">
        <f t="shared" si="33"/>
        <v>174.5</v>
      </c>
      <c r="J374" s="56">
        <f t="shared" si="33"/>
        <v>98</v>
      </c>
      <c r="K374" s="56">
        <f t="shared" si="33"/>
        <v>21.5</v>
      </c>
      <c r="L374" s="57">
        <f t="shared" si="33"/>
        <v>0</v>
      </c>
      <c r="M374" s="60">
        <f>SUM(M4:M371)</f>
        <v>9.100000000000001</v>
      </c>
      <c r="N374" s="195">
        <f t="shared" si="33"/>
        <v>20</v>
      </c>
      <c r="O374" s="58">
        <f t="shared" si="33"/>
        <v>58.94</v>
      </c>
      <c r="P374" s="59">
        <f t="shared" si="33"/>
        <v>58.440000000000005</v>
      </c>
      <c r="Q374" s="61">
        <f aca="true" t="shared" si="34" ref="Q374:V374">SUM(Q4:Q371)</f>
        <v>0</v>
      </c>
      <c r="R374" s="62">
        <f t="shared" si="34"/>
        <v>6</v>
      </c>
      <c r="S374" s="62">
        <f t="shared" si="34"/>
        <v>176.12</v>
      </c>
      <c r="T374" s="62">
        <f t="shared" si="34"/>
        <v>136.8</v>
      </c>
      <c r="U374" s="62">
        <f t="shared" si="34"/>
        <v>105</v>
      </c>
      <c r="V374" s="62">
        <f t="shared" si="34"/>
        <v>42.2</v>
      </c>
      <c r="W374" s="187">
        <f>SUM(W4:W373)</f>
        <v>1737.3999999999996</v>
      </c>
      <c r="X374" s="234">
        <f>SUM(X4:X372)</f>
        <v>5.666666666666666</v>
      </c>
      <c r="Y374" s="154"/>
      <c r="Z374" s="89"/>
      <c r="AA374" s="63">
        <f>SUM(AA4:AA373)</f>
        <v>6134</v>
      </c>
      <c r="AB374" s="233">
        <f>SUM(AB4:AB371)</f>
        <v>8.72083333333334</v>
      </c>
      <c r="AC374" s="155"/>
      <c r="AD374" s="64">
        <f>SUM(AD4:AD371)</f>
        <v>225.05</v>
      </c>
      <c r="AE374" s="235">
        <f>SUM(AE4:AE371)</f>
        <v>3.6541666666666655</v>
      </c>
      <c r="AF374" s="176">
        <f aca="true" t="shared" si="35" ref="AF374:AL374">SUM(AF4:AF371)</f>
        <v>0</v>
      </c>
      <c r="AG374" s="177">
        <f t="shared" si="35"/>
        <v>0</v>
      </c>
      <c r="AH374" s="177">
        <f t="shared" si="35"/>
        <v>527.1</v>
      </c>
      <c r="AI374" s="178">
        <f t="shared" si="35"/>
        <v>110</v>
      </c>
      <c r="AJ374" s="176">
        <f t="shared" si="35"/>
        <v>0</v>
      </c>
      <c r="AK374" s="177">
        <f t="shared" si="35"/>
        <v>0</v>
      </c>
      <c r="AL374" s="205">
        <f t="shared" si="35"/>
        <v>0.34722222222222227</v>
      </c>
    </row>
    <row r="375" spans="5:39" ht="13.5" customHeight="1" thickBot="1">
      <c r="E375" s="166" t="s">
        <v>487</v>
      </c>
      <c r="F375" s="67" t="s">
        <v>441</v>
      </c>
      <c r="G375" s="68"/>
      <c r="H375" s="68"/>
      <c r="I375" s="68"/>
      <c r="J375" s="68"/>
      <c r="K375" s="68"/>
      <c r="L375" s="69"/>
      <c r="M375" s="70" t="s">
        <v>11</v>
      </c>
      <c r="N375" s="196" t="s">
        <v>484</v>
      </c>
      <c r="O375" s="140" t="s">
        <v>485</v>
      </c>
      <c r="P375" s="156" t="s">
        <v>444</v>
      </c>
      <c r="Q375" s="71" t="s">
        <v>446</v>
      </c>
      <c r="R375" s="72"/>
      <c r="S375" s="72"/>
      <c r="T375" s="72"/>
      <c r="U375" s="72"/>
      <c r="V375" s="72"/>
      <c r="W375" s="270" t="s">
        <v>469</v>
      </c>
      <c r="X375" s="271"/>
      <c r="Y375" s="271"/>
      <c r="Z375" s="272"/>
      <c r="AA375" s="273" t="s">
        <v>470</v>
      </c>
      <c r="AB375" s="274"/>
      <c r="AC375" s="275"/>
      <c r="AD375" s="231" t="s">
        <v>458</v>
      </c>
      <c r="AE375" s="150"/>
      <c r="AF375" s="258" t="s">
        <v>447</v>
      </c>
      <c r="AG375" s="259"/>
      <c r="AH375" s="259"/>
      <c r="AI375" s="259"/>
      <c r="AJ375" s="259"/>
      <c r="AK375" s="260"/>
      <c r="AL375" s="206" t="s">
        <v>493</v>
      </c>
      <c r="AM375" s="73"/>
    </row>
    <row r="376" spans="9:16" ht="11.25">
      <c r="I376" s="90"/>
      <c r="J376" s="90"/>
      <c r="K376" s="90"/>
      <c r="L376" s="90"/>
      <c r="M376" s="65"/>
      <c r="N376" s="90"/>
      <c r="O376" s="90"/>
      <c r="P376" s="65"/>
    </row>
    <row r="377" spans="1:14" ht="11.25">
      <c r="A377" s="66"/>
      <c r="B377" s="73"/>
      <c r="C377" s="95"/>
      <c r="D377" s="73"/>
      <c r="F377" s="73"/>
      <c r="N377" s="94"/>
    </row>
    <row r="378" spans="1:14" ht="11.25">
      <c r="A378" s="66"/>
      <c r="B378" s="73"/>
      <c r="C378" s="95"/>
      <c r="D378" s="73"/>
      <c r="F378" s="73"/>
      <c r="N378" s="94"/>
    </row>
    <row r="379" spans="1:14" ht="11.25">
      <c r="A379" s="66"/>
      <c r="B379" s="73"/>
      <c r="N379" s="94"/>
    </row>
    <row r="380" spans="1:14" ht="11.25">
      <c r="A380" s="66"/>
      <c r="N380" s="94"/>
    </row>
    <row r="381" spans="1:14" ht="11.25">
      <c r="A381" s="66"/>
      <c r="N381" s="94"/>
    </row>
    <row r="382" spans="1:14" ht="11.25">
      <c r="A382" s="66"/>
      <c r="N382" s="94"/>
    </row>
    <row r="383" ht="11.25">
      <c r="N383" s="94"/>
    </row>
    <row r="384" ht="11.25">
      <c r="N384" s="94"/>
    </row>
    <row r="385" ht="11.25">
      <c r="N385" s="94"/>
    </row>
    <row r="386" ht="11.25">
      <c r="N386" s="94"/>
    </row>
    <row r="387" ht="11.25">
      <c r="N387" s="94"/>
    </row>
    <row r="388" ht="11.25">
      <c r="N388" s="94"/>
    </row>
    <row r="389" ht="11.25">
      <c r="N389" s="94"/>
    </row>
    <row r="390" ht="11.25">
      <c r="N390" s="94"/>
    </row>
    <row r="391" ht="11.25">
      <c r="N391" s="94"/>
    </row>
    <row r="392" ht="11.25">
      <c r="N392" s="94"/>
    </row>
    <row r="393" ht="11.25">
      <c r="N393" s="94"/>
    </row>
    <row r="394" ht="11.25">
      <c r="N394" s="94"/>
    </row>
    <row r="395" ht="11.25">
      <c r="N395" s="94"/>
    </row>
    <row r="396" ht="11.25">
      <c r="N396" s="94"/>
    </row>
    <row r="397" ht="11.25">
      <c r="N397" s="94"/>
    </row>
    <row r="398" ht="11.25">
      <c r="N398" s="94"/>
    </row>
    <row r="399" ht="11.25">
      <c r="N399" s="94"/>
    </row>
  </sheetData>
  <mergeCells count="12">
    <mergeCell ref="P2:P3"/>
    <mergeCell ref="AF1:AK2"/>
    <mergeCell ref="AF375:AK375"/>
    <mergeCell ref="F1:Z1"/>
    <mergeCell ref="AA1:AC2"/>
    <mergeCell ref="AD1:AE2"/>
    <mergeCell ref="M2:M3"/>
    <mergeCell ref="W375:Z375"/>
    <mergeCell ref="AA375:AC375"/>
    <mergeCell ref="N2:N3"/>
    <mergeCell ref="O2:O3"/>
    <mergeCell ref="W2:Z2"/>
  </mergeCells>
  <dataValidations count="3">
    <dataValidation type="decimal" allowBlank="1" showInputMessage="1" showErrorMessage="1" errorTitle="Nombre de kilomètres" error="Rentrez un nombre XX,XX" sqref="AD5:AD373">
      <formula1>0</formula1>
      <formula2>50</formula2>
    </dataValidation>
    <dataValidation operator="greaterThan" allowBlank="1" showInputMessage="1" showErrorMessage="1" sqref="AB5:AB373 AE5:AE373"/>
    <dataValidation type="decimal" allowBlank="1" showInputMessage="1" showErrorMessage="1" errorTitle="Nombre de kilomètres" error="Rentrez un nombre XX,XX" sqref="AA5:AA373">
      <formula1>0</formula1>
      <formula2>500</formula2>
    </dataValidation>
  </dataValidations>
  <printOptions/>
  <pageMargins left="0.3937007874015748" right="0.3937007874015748" top="0.3937007874015748" bottom="0.3937007874015748" header="0.5118110236220472" footer="0.5118110236220472"/>
  <pageSetup fitToHeight="3" fitToWidth="1" horizontalDpi="360" verticalDpi="360" orientation="portrait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d'entrainement annuel d'athlétisme</dc:title>
  <dc:subject>Plan d'entrainement annuel d'athlétisme</dc:subject>
  <dc:creator>Mickaël GRASMUCK</dc:creator>
  <cp:keywords>entrainement</cp:keywords>
  <dc:description/>
  <cp:lastModifiedBy>Mickael</cp:lastModifiedBy>
  <cp:lastPrinted>2007-12-31T10:14:37Z</cp:lastPrinted>
  <dcterms:created xsi:type="dcterms:W3CDTF">1999-05-24T11:48:21Z</dcterms:created>
  <dcterms:modified xsi:type="dcterms:W3CDTF">2009-12-31T09:43:29Z</dcterms:modified>
  <cp:category/>
  <cp:version/>
  <cp:contentType/>
  <cp:contentStatus/>
</cp:coreProperties>
</file>