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Plan formation" sheetId="1" r:id="rId1"/>
    <sheet name="Données" sheetId="2" r:id="rId2"/>
    <sheet name="Feuil3" sheetId="3" r:id="rId3"/>
  </sheets>
  <definedNames>
    <definedName name="_xlnm.Print_Area" localSheetId="0">'Plan formation'!$A$1:$Q$27</definedName>
  </definedNames>
  <calcPr fullCalcOnLoad="1"/>
</workbook>
</file>

<file path=xl/sharedStrings.xml><?xml version="1.0" encoding="utf-8"?>
<sst xmlns="http://schemas.openxmlformats.org/spreadsheetml/2006/main" count="86" uniqueCount="70">
  <si>
    <t>Les grandes orientations retenues dans l'entreprise pour l'année à venir en matière de formation sont les suivantes :</t>
  </si>
  <si>
    <t>Sexe</t>
  </si>
  <si>
    <t>Coût prévu</t>
  </si>
  <si>
    <t>Mise en place de la certification ISO 9001 V2000</t>
  </si>
  <si>
    <t>Réduction des accidents du travail - implication du CHSCT au plan de prévention</t>
  </si>
  <si>
    <t>Plan de formation pour l'année n+1</t>
  </si>
  <si>
    <t>Politique de formation pour l'année n+1</t>
  </si>
  <si>
    <t>Cat.</t>
  </si>
  <si>
    <t>Libellé formation</t>
  </si>
  <si>
    <t>Services</t>
  </si>
  <si>
    <t>OF</t>
  </si>
  <si>
    <t>Nom et prénom</t>
  </si>
  <si>
    <t>CSP</t>
  </si>
  <si>
    <t>Nbre d'heures</t>
  </si>
  <si>
    <t>Dates</t>
  </si>
  <si>
    <t>Coût pédago</t>
  </si>
  <si>
    <t>Salaire</t>
  </si>
  <si>
    <t>Transport</t>
  </si>
  <si>
    <t>Hébergement</t>
  </si>
  <si>
    <t>Repas</t>
  </si>
  <si>
    <t>Total</t>
  </si>
  <si>
    <t>CPF TT</t>
  </si>
  <si>
    <t>AGASSAC François</t>
  </si>
  <si>
    <t>Vente export</t>
  </si>
  <si>
    <t>Cadre</t>
  </si>
  <si>
    <t>Nom-Prénom</t>
  </si>
  <si>
    <t>Service</t>
  </si>
  <si>
    <t>Statut</t>
  </si>
  <si>
    <t>Salaire mens/brut</t>
  </si>
  <si>
    <t>TGV AR Paris-Bordeaux</t>
  </si>
  <si>
    <t>Tramway bordeaux-Pessac</t>
  </si>
  <si>
    <t>URSSAF</t>
  </si>
  <si>
    <t>repas</t>
  </si>
  <si>
    <t>Liaison Paris/Roissy AR</t>
  </si>
  <si>
    <t>Cotisations salariales</t>
  </si>
  <si>
    <t>Charges patronales</t>
  </si>
  <si>
    <t>BERNARD Stéphane</t>
  </si>
  <si>
    <t>employé</t>
  </si>
  <si>
    <t>MAURIAC Gilles</t>
  </si>
  <si>
    <t>RDE</t>
  </si>
  <si>
    <t>MONTESQUIEU Julie</t>
  </si>
  <si>
    <t>MOULINAT Pierre</t>
  </si>
  <si>
    <t>M</t>
  </si>
  <si>
    <t>Formaliser et contrôler ses contrats de ventes à l'export</t>
  </si>
  <si>
    <t>GIC/FO-Centre de formation du Lac</t>
  </si>
  <si>
    <t>du 04/04/n+1 au 04/04/n+1</t>
  </si>
  <si>
    <t>Analyser les risques professionnels par l'arbre des causes</t>
  </si>
  <si>
    <t>du 01/04/n+1 au 03/04/n+1</t>
  </si>
  <si>
    <t>Prévention des risques professionnels (plan de prévention)</t>
  </si>
  <si>
    <t>du 13/03/n+1 au 14/03/n+1</t>
  </si>
  <si>
    <t>Le management de la qualité - ISO 9001 V2000 Principes (normes, outils)</t>
  </si>
  <si>
    <t>du 10/03/n+1 au 12/03/n+1</t>
  </si>
  <si>
    <t>Module "Modes et matières" (Jacques Bernar</t>
  </si>
  <si>
    <t>IBSM</t>
  </si>
  <si>
    <t>du 07/07/n+1 au 11/07/n+1</t>
  </si>
  <si>
    <t>F</t>
  </si>
  <si>
    <t>Optimiser la logistique des opérations internationales(Transport, incoterms,cotation</t>
  </si>
  <si>
    <t>du 21/03/n+1 au 21/03/n+1</t>
  </si>
  <si>
    <t>Recyclage CACES1-3-5</t>
  </si>
  <si>
    <t>IFRAC FORMATION</t>
  </si>
  <si>
    <t>du 07/04/n+1 au 09/04/n+1</t>
  </si>
  <si>
    <t>Optimisation des processus de commandes, de production et de livraison</t>
  </si>
  <si>
    <t>du 25/06/n+1 au 27/06/n+1</t>
  </si>
  <si>
    <t>P1</t>
  </si>
  <si>
    <t>P2</t>
  </si>
  <si>
    <t>P3</t>
  </si>
  <si>
    <t>TOTAL :</t>
  </si>
  <si>
    <t>Priorité</t>
  </si>
  <si>
    <t>Expédition</t>
  </si>
  <si>
    <t>Employé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</si>
</sst>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_-* #,##0.00\ [$€-40C]_-;\-* #,##0.00\ [$€-40C]_-;_-* &quot;-&quot;??\ [$€-40C]_-;_-@_-"/>
    <numFmt numFmtId="174" formatCode="0.00000"/>
    <numFmt numFmtId="175" formatCode="0.0000"/>
    <numFmt numFmtId="176" formatCode="0.000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inden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/>
    </xf>
    <xf numFmtId="173" fontId="0" fillId="0" borderId="19" xfId="0" applyNumberFormat="1" applyBorder="1" applyAlignment="1">
      <alignment/>
    </xf>
    <xf numFmtId="173" fontId="0" fillId="0" borderId="22" xfId="0" applyNumberFormat="1" applyBorder="1" applyAlignment="1">
      <alignment/>
    </xf>
    <xf numFmtId="0" fontId="0" fillId="0" borderId="0" xfId="0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4" fontId="0" fillId="0" borderId="10" xfId="46" applyFont="1" applyBorder="1" applyAlignment="1">
      <alignment horizontal="center" vertical="center" wrapText="1"/>
    </xf>
    <xf numFmtId="44" fontId="0" fillId="35" borderId="10" xfId="46" applyFont="1" applyFill="1" applyBorder="1" applyAlignment="1">
      <alignment horizontal="center" vertical="center" wrapText="1"/>
    </xf>
    <xf numFmtId="44" fontId="40" fillId="0" borderId="10" xfId="46" applyFont="1" applyBorder="1" applyAlignment="1">
      <alignment horizontal="center" vertical="center" wrapText="1"/>
    </xf>
    <xf numFmtId="44" fontId="40" fillId="35" borderId="10" xfId="46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wrapText="1"/>
    </xf>
    <xf numFmtId="0" fontId="0" fillId="0" borderId="25" xfId="0" applyBorder="1" applyAlignment="1">
      <alignment horizontal="center" vertical="center" wrapText="1"/>
    </xf>
    <xf numFmtId="44" fontId="0" fillId="0" borderId="25" xfId="46" applyFont="1" applyBorder="1" applyAlignment="1">
      <alignment horizontal="center" vertical="center" wrapText="1"/>
    </xf>
    <xf numFmtId="44" fontId="0" fillId="0" borderId="26" xfId="46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4" fontId="0" fillId="35" borderId="24" xfId="46" applyFont="1" applyFill="1" applyBorder="1" applyAlignment="1">
      <alignment horizontal="center" vertical="center" wrapText="1"/>
    </xf>
    <xf numFmtId="44" fontId="0" fillId="35" borderId="25" xfId="46" applyFont="1" applyFill="1" applyBorder="1" applyAlignment="1">
      <alignment horizontal="center" vertical="center" wrapText="1"/>
    </xf>
    <xf numFmtId="44" fontId="0" fillId="35" borderId="26" xfId="46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S24" sqref="S24"/>
    </sheetView>
  </sheetViews>
  <sheetFormatPr defaultColWidth="11.421875" defaultRowHeight="12.75"/>
  <cols>
    <col min="1" max="1" width="6.421875" style="0" customWidth="1"/>
    <col min="2" max="2" width="11.57421875" style="0" bestFit="1" customWidth="1"/>
    <col min="3" max="3" width="18.00390625" style="0" bestFit="1" customWidth="1"/>
    <col min="4" max="4" width="5.7109375" style="0" bestFit="1" customWidth="1"/>
    <col min="5" max="5" width="9.57421875" style="4" customWidth="1"/>
    <col min="6" max="6" width="4.140625" style="4" customWidth="1"/>
    <col min="7" max="7" width="24.140625" style="0" customWidth="1"/>
    <col min="8" max="8" width="14.8515625" style="0" customWidth="1"/>
    <col min="9" max="9" width="10.421875" style="37" customWidth="1"/>
    <col min="10" max="11" width="9.421875" style="0" customWidth="1"/>
    <col min="12" max="12" width="10.8515625" style="0" customWidth="1"/>
    <col min="13" max="13" width="11.57421875" style="0" bestFit="1" customWidth="1"/>
    <col min="14" max="14" width="10.00390625" style="0" customWidth="1"/>
    <col min="15" max="15" width="9.28125" style="0" bestFit="1" customWidth="1"/>
    <col min="16" max="16" width="10.00390625" style="0" customWidth="1"/>
    <col min="17" max="17" width="15.140625" style="0" customWidth="1"/>
  </cols>
  <sheetData>
    <row r="1" spans="1:17" ht="20.25">
      <c r="A1" s="53" t="s">
        <v>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4" spans="1:9" s="6" customFormat="1" ht="15.75">
      <c r="A4" s="5" t="s">
        <v>6</v>
      </c>
      <c r="E4" s="7"/>
      <c r="F4" s="7"/>
      <c r="I4" s="36"/>
    </row>
    <row r="6" ht="12.75">
      <c r="A6" t="s">
        <v>0</v>
      </c>
    </row>
    <row r="8" ht="12.75">
      <c r="A8" s="8" t="s">
        <v>3</v>
      </c>
    </row>
    <row r="9" ht="12.75">
      <c r="A9" s="8" t="s">
        <v>4</v>
      </c>
    </row>
    <row r="12" spans="1:9" s="6" customFormat="1" ht="15.75">
      <c r="A12" s="5"/>
      <c r="E12" s="7"/>
      <c r="F12" s="7"/>
      <c r="I12" s="36"/>
    </row>
    <row r="13" ht="12.75">
      <c r="A13" s="1"/>
    </row>
    <row r="14" spans="1:17" s="4" customFormat="1" ht="38.25" customHeight="1">
      <c r="A14" s="54" t="s">
        <v>7</v>
      </c>
      <c r="B14" s="54" t="s">
        <v>9</v>
      </c>
      <c r="C14" s="54" t="s">
        <v>11</v>
      </c>
      <c r="D14" s="54" t="s">
        <v>1</v>
      </c>
      <c r="E14" s="54" t="s">
        <v>12</v>
      </c>
      <c r="F14" s="71" t="s">
        <v>67</v>
      </c>
      <c r="G14" s="57" t="s">
        <v>8</v>
      </c>
      <c r="H14" s="57" t="s">
        <v>10</v>
      </c>
      <c r="I14" s="54" t="s">
        <v>14</v>
      </c>
      <c r="J14" s="57" t="s">
        <v>13</v>
      </c>
      <c r="K14" s="10" t="s">
        <v>21</v>
      </c>
      <c r="L14" s="59" t="s">
        <v>2</v>
      </c>
      <c r="M14" s="60"/>
      <c r="N14" s="60"/>
      <c r="O14" s="60"/>
      <c r="P14" s="60"/>
      <c r="Q14" s="61"/>
    </row>
    <row r="15" spans="1:17" s="2" customFormat="1" ht="25.5">
      <c r="A15" s="54"/>
      <c r="B15" s="54"/>
      <c r="C15" s="54"/>
      <c r="D15" s="54"/>
      <c r="E15" s="54"/>
      <c r="F15" s="72"/>
      <c r="G15" s="58"/>
      <c r="H15" s="58"/>
      <c r="I15" s="54"/>
      <c r="J15" s="58"/>
      <c r="K15" s="9" t="s">
        <v>13</v>
      </c>
      <c r="L15" s="3" t="s">
        <v>15</v>
      </c>
      <c r="M15" s="3" t="s">
        <v>16</v>
      </c>
      <c r="N15" s="3" t="s">
        <v>17</v>
      </c>
      <c r="O15" s="3" t="s">
        <v>18</v>
      </c>
      <c r="P15" s="3" t="s">
        <v>19</v>
      </c>
      <c r="Q15" s="3" t="s">
        <v>20</v>
      </c>
    </row>
    <row r="16" spans="1:17" ht="51">
      <c r="A16" s="41">
        <v>1</v>
      </c>
      <c r="B16" s="41" t="str">
        <f>+Données!B2</f>
        <v>Vente export</v>
      </c>
      <c r="C16" s="30" t="str">
        <f>Données!A2</f>
        <v>AGASSAC François</v>
      </c>
      <c r="D16" s="30" t="s">
        <v>42</v>
      </c>
      <c r="E16" s="41" t="str">
        <f>Données!C2</f>
        <v>Cadre</v>
      </c>
      <c r="F16" s="34"/>
      <c r="G16" s="31" t="s">
        <v>43</v>
      </c>
      <c r="H16" s="31" t="s">
        <v>44</v>
      </c>
      <c r="I16" s="31" t="s">
        <v>45</v>
      </c>
      <c r="J16" s="38">
        <v>7</v>
      </c>
      <c r="K16" s="38">
        <v>0</v>
      </c>
      <c r="L16" s="42">
        <v>400</v>
      </c>
      <c r="M16" s="42">
        <f>(Données!D2/151.67*7)*Données!J3</f>
        <v>175.38076086239863</v>
      </c>
      <c r="N16" s="42">
        <f>Données!$G$3</f>
        <v>2.8</v>
      </c>
      <c r="O16" s="42">
        <v>0</v>
      </c>
      <c r="P16" s="42">
        <f>Données!$I$3</f>
        <v>18.1</v>
      </c>
      <c r="Q16" s="43">
        <f>SUM(J16:P16)</f>
        <v>603.2807608623986</v>
      </c>
    </row>
    <row r="17" spans="1:17" ht="51">
      <c r="A17" s="41">
        <v>1</v>
      </c>
      <c r="B17" s="73" t="str">
        <f>Données!$B$3</f>
        <v>Expédition</v>
      </c>
      <c r="C17" s="73" t="str">
        <f>Données!$A$3</f>
        <v>BERNARD Stéphane</v>
      </c>
      <c r="D17" s="55" t="s">
        <v>42</v>
      </c>
      <c r="E17" s="73" t="str">
        <f>Données!$C$3</f>
        <v>Employé</v>
      </c>
      <c r="F17" s="28" t="s">
        <v>63</v>
      </c>
      <c r="G17" s="31" t="s">
        <v>46</v>
      </c>
      <c r="H17" s="55" t="s">
        <v>44</v>
      </c>
      <c r="I17" s="31" t="s">
        <v>47</v>
      </c>
      <c r="J17" s="38">
        <v>21</v>
      </c>
      <c r="K17" s="38">
        <v>0</v>
      </c>
      <c r="L17" s="42">
        <v>670</v>
      </c>
      <c r="M17" s="42">
        <f>(Données!$D$3/151.67*21)*Données!$J$3</f>
        <v>333.7846640733171</v>
      </c>
      <c r="N17" s="42">
        <f>Données!$G$3*3</f>
        <v>8.399999999999999</v>
      </c>
      <c r="O17" s="42">
        <v>0</v>
      </c>
      <c r="P17" s="42">
        <f>Données!$I$3*3</f>
        <v>54.300000000000004</v>
      </c>
      <c r="Q17" s="43">
        <f aca="true" t="shared" si="0" ref="Q17:Q23">SUM(L17:P17)</f>
        <v>1066.4846640733172</v>
      </c>
    </row>
    <row r="18" spans="1:17" ht="51">
      <c r="A18" s="41">
        <v>1</v>
      </c>
      <c r="B18" s="74"/>
      <c r="C18" s="74"/>
      <c r="D18" s="56"/>
      <c r="E18" s="74"/>
      <c r="F18" s="31" t="s">
        <v>64</v>
      </c>
      <c r="G18" s="31" t="s">
        <v>48</v>
      </c>
      <c r="H18" s="56"/>
      <c r="I18" s="31" t="s">
        <v>49</v>
      </c>
      <c r="J18" s="38">
        <v>14</v>
      </c>
      <c r="K18" s="38">
        <v>0</v>
      </c>
      <c r="L18" s="42">
        <v>550</v>
      </c>
      <c r="M18" s="42">
        <f>(Données!$D$3/151.67*14)*Données!$J$3</f>
        <v>222.52310938221137</v>
      </c>
      <c r="N18" s="42">
        <f>Données!$G$3*2</f>
        <v>5.6</v>
      </c>
      <c r="O18" s="42">
        <v>0</v>
      </c>
      <c r="P18" s="42">
        <f>Données!$I$3*2</f>
        <v>36.2</v>
      </c>
      <c r="Q18" s="43">
        <f t="shared" si="0"/>
        <v>814.3231093822114</v>
      </c>
    </row>
    <row r="19" spans="1:17" ht="51">
      <c r="A19" s="41">
        <v>1</v>
      </c>
      <c r="B19" s="38" t="str">
        <f>Données!B4</f>
        <v>RDE</v>
      </c>
      <c r="C19" s="38" t="str">
        <f>Données!A4</f>
        <v>MAURIAC Gilles</v>
      </c>
      <c r="D19" s="28" t="s">
        <v>42</v>
      </c>
      <c r="E19" s="38" t="str">
        <f>Données!C4</f>
        <v>Cadre</v>
      </c>
      <c r="F19" s="35"/>
      <c r="G19" s="31" t="s">
        <v>50</v>
      </c>
      <c r="H19" s="31" t="s">
        <v>44</v>
      </c>
      <c r="I19" s="31" t="s">
        <v>51</v>
      </c>
      <c r="J19" s="38">
        <v>14</v>
      </c>
      <c r="K19" s="38">
        <v>0</v>
      </c>
      <c r="L19" s="42">
        <v>985</v>
      </c>
      <c r="M19" s="42">
        <f>(Données!D4/151.67*14)*Données!J3</f>
        <v>392.852904331773</v>
      </c>
      <c r="N19" s="42">
        <f>Données!$G$3*2</f>
        <v>5.6</v>
      </c>
      <c r="O19" s="42">
        <v>0</v>
      </c>
      <c r="P19" s="42">
        <f>Données!$I$3*2</f>
        <v>36.2</v>
      </c>
      <c r="Q19" s="43">
        <f t="shared" si="0"/>
        <v>1419.652904331773</v>
      </c>
    </row>
    <row r="20" spans="1:17" ht="44.25" customHeight="1">
      <c r="A20" s="41">
        <v>1</v>
      </c>
      <c r="B20" s="38" t="str">
        <f>Données!B5</f>
        <v>RDE</v>
      </c>
      <c r="C20" s="38" t="str">
        <f>Données!A5</f>
        <v>MONTESQUIEU Julie</v>
      </c>
      <c r="D20" s="28" t="s">
        <v>55</v>
      </c>
      <c r="E20" s="38" t="str">
        <f>Données!C5</f>
        <v>Cadre</v>
      </c>
      <c r="F20" s="35"/>
      <c r="G20" s="31" t="s">
        <v>52</v>
      </c>
      <c r="H20" s="29" t="s">
        <v>53</v>
      </c>
      <c r="I20" s="31" t="s">
        <v>54</v>
      </c>
      <c r="J20" s="38">
        <v>30</v>
      </c>
      <c r="K20" s="38">
        <v>0</v>
      </c>
      <c r="L20" s="42">
        <v>700</v>
      </c>
      <c r="M20" s="42">
        <f>(Données!D5/151.67*30)*Données!J3</f>
        <v>1046.2715105162524</v>
      </c>
      <c r="N20" s="42">
        <f>Données!$G$3*5</f>
        <v>14</v>
      </c>
      <c r="O20" s="42">
        <v>0</v>
      </c>
      <c r="P20" s="42">
        <f>Données!$I$3*5</f>
        <v>90.5</v>
      </c>
      <c r="Q20" s="43">
        <f t="shared" si="0"/>
        <v>1850.7715105162524</v>
      </c>
    </row>
    <row r="21" spans="1:17" ht="51">
      <c r="A21" s="41">
        <v>1</v>
      </c>
      <c r="B21" s="62" t="str">
        <f>Données!B6</f>
        <v>Expédition</v>
      </c>
      <c r="C21" s="62" t="str">
        <f>+Données!A6</f>
        <v>MOULINAT Pierre</v>
      </c>
      <c r="D21" s="65" t="s">
        <v>42</v>
      </c>
      <c r="E21" s="65" t="s">
        <v>37</v>
      </c>
      <c r="F21" s="32" t="s">
        <v>63</v>
      </c>
      <c r="G21" s="31" t="s">
        <v>56</v>
      </c>
      <c r="H21" s="31" t="s">
        <v>44</v>
      </c>
      <c r="I21" s="31" t="s">
        <v>57</v>
      </c>
      <c r="J21" s="38">
        <v>7</v>
      </c>
      <c r="K21" s="38">
        <v>0</v>
      </c>
      <c r="L21" s="42">
        <v>300</v>
      </c>
      <c r="M21" s="42">
        <f>(Données!$D$6/151.67*7)*Données!$J$3</f>
        <v>108.52561482165227</v>
      </c>
      <c r="N21" s="42">
        <f>Données!G3</f>
        <v>2.8</v>
      </c>
      <c r="O21" s="42">
        <v>0</v>
      </c>
      <c r="P21" s="42">
        <f>Données!$I$3</f>
        <v>18.1</v>
      </c>
      <c r="Q21" s="43">
        <f t="shared" si="0"/>
        <v>429.4256148216523</v>
      </c>
    </row>
    <row r="22" spans="1:17" ht="51">
      <c r="A22" s="41">
        <v>1</v>
      </c>
      <c r="B22" s="63"/>
      <c r="C22" s="63"/>
      <c r="D22" s="66"/>
      <c r="E22" s="66"/>
      <c r="F22" s="39" t="s">
        <v>64</v>
      </c>
      <c r="G22" s="40" t="s">
        <v>58</v>
      </c>
      <c r="H22" s="40" t="s">
        <v>59</v>
      </c>
      <c r="I22" s="40" t="s">
        <v>60</v>
      </c>
      <c r="J22" s="40">
        <v>21</v>
      </c>
      <c r="K22" s="40">
        <v>21</v>
      </c>
      <c r="L22" s="44">
        <v>750</v>
      </c>
      <c r="M22" s="44">
        <f>(Données!$D$6/151.67*21)*Données!$J$3</f>
        <v>325.5768444649568</v>
      </c>
      <c r="N22" s="44">
        <f>Données!F3+Données!H3+Données!G3</f>
        <v>194.8</v>
      </c>
      <c r="O22" s="44">
        <f>48.5*2</f>
        <v>97</v>
      </c>
      <c r="P22" s="44">
        <f>Données!$I$3*6</f>
        <v>108.60000000000001</v>
      </c>
      <c r="Q22" s="45">
        <f t="shared" si="0"/>
        <v>1475.9768444649567</v>
      </c>
    </row>
    <row r="23" spans="1:17" ht="51">
      <c r="A23" s="41">
        <v>2</v>
      </c>
      <c r="B23" s="64"/>
      <c r="C23" s="64"/>
      <c r="D23" s="67"/>
      <c r="E23" s="67"/>
      <c r="F23" s="33" t="s">
        <v>65</v>
      </c>
      <c r="G23" s="31" t="s">
        <v>61</v>
      </c>
      <c r="H23" s="31" t="s">
        <v>44</v>
      </c>
      <c r="I23" s="31" t="s">
        <v>62</v>
      </c>
      <c r="J23" s="38">
        <v>21</v>
      </c>
      <c r="K23" s="38">
        <v>0</v>
      </c>
      <c r="L23" s="42">
        <v>980</v>
      </c>
      <c r="M23" s="42">
        <f>(Données!$D$6/151.67*21)*Données!$J$3</f>
        <v>325.5768444649568</v>
      </c>
      <c r="N23" s="42">
        <f>Données!G3*3</f>
        <v>8.399999999999999</v>
      </c>
      <c r="O23" s="42">
        <v>0</v>
      </c>
      <c r="P23" s="42">
        <f>Données!$I$3*3</f>
        <v>54.300000000000004</v>
      </c>
      <c r="Q23" s="43">
        <f t="shared" si="0"/>
        <v>1368.2768444649569</v>
      </c>
    </row>
    <row r="24" spans="1:17" ht="12.75">
      <c r="A24" s="48"/>
      <c r="B24" s="49"/>
      <c r="C24" s="49"/>
      <c r="D24" s="49"/>
      <c r="E24" s="49"/>
      <c r="F24" s="49"/>
      <c r="G24" s="49"/>
      <c r="H24" s="49"/>
      <c r="I24" s="50"/>
      <c r="J24" s="49"/>
      <c r="K24" s="49"/>
      <c r="L24" s="51"/>
      <c r="M24" s="52"/>
      <c r="N24" s="68" t="s">
        <v>66</v>
      </c>
      <c r="O24" s="69"/>
      <c r="P24" s="70"/>
      <c r="Q24" s="43">
        <f>SUM(Q16:Q23)</f>
        <v>9028.192252917519</v>
      </c>
    </row>
    <row r="25" spans="2:17" ht="12.75">
      <c r="B25" s="27"/>
      <c r="C25" s="27"/>
      <c r="D25" s="27"/>
      <c r="E25" s="27"/>
      <c r="F25" s="27"/>
      <c r="G25" s="27"/>
      <c r="H25" s="27"/>
      <c r="I25" s="2"/>
      <c r="J25" s="27"/>
      <c r="K25" s="27"/>
      <c r="L25" s="27"/>
      <c r="M25" s="27"/>
      <c r="N25" s="27"/>
      <c r="O25" s="27"/>
      <c r="P25" s="27"/>
      <c r="Q25" s="27"/>
    </row>
  </sheetData>
  <sheetProtection/>
  <mergeCells count="22">
    <mergeCell ref="B21:B23"/>
    <mergeCell ref="C21:C23"/>
    <mergeCell ref="D21:D23"/>
    <mergeCell ref="E21:E23"/>
    <mergeCell ref="N24:P24"/>
    <mergeCell ref="F14:F15"/>
    <mergeCell ref="G14:G15"/>
    <mergeCell ref="B17:B18"/>
    <mergeCell ref="C17:C18"/>
    <mergeCell ref="E17:E18"/>
    <mergeCell ref="H17:H18"/>
    <mergeCell ref="D17:D18"/>
    <mergeCell ref="H14:H15"/>
    <mergeCell ref="E14:E15"/>
    <mergeCell ref="J14:J15"/>
    <mergeCell ref="L14:Q14"/>
    <mergeCell ref="A1:Q1"/>
    <mergeCell ref="A14:A15"/>
    <mergeCell ref="B14:B15"/>
    <mergeCell ref="C14:C15"/>
    <mergeCell ref="D14:D15"/>
    <mergeCell ref="I14:I15"/>
  </mergeCells>
  <printOptions/>
  <pageMargins left="0.2362204724409449" right="0.2362204724409449" top="0.7480314960629921" bottom="0.7480314960629921" header="0.31496062992125984" footer="0.31496062992125984"/>
  <pageSetup fitToHeight="2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2" width="21.8515625" style="0" customWidth="1"/>
    <col min="3" max="3" width="12.8515625" style="0" customWidth="1"/>
    <col min="4" max="4" width="19.00390625" style="0" customWidth="1"/>
    <col min="6" max="6" width="21.421875" style="0" bestFit="1" customWidth="1"/>
    <col min="7" max="7" width="23.7109375" style="0" bestFit="1" customWidth="1"/>
    <col min="8" max="8" width="23.7109375" style="0" customWidth="1"/>
    <col min="10" max="10" width="17.140625" style="0" bestFit="1" customWidth="1"/>
    <col min="11" max="11" width="18.8515625" style="0" bestFit="1" customWidth="1"/>
  </cols>
  <sheetData>
    <row r="1" spans="1:11" ht="12.75">
      <c r="A1" s="15" t="s">
        <v>25</v>
      </c>
      <c r="B1" s="16" t="s">
        <v>26</v>
      </c>
      <c r="C1" s="16" t="s">
        <v>27</v>
      </c>
      <c r="D1" s="17" t="s">
        <v>28</v>
      </c>
      <c r="F1" s="75" t="s">
        <v>17</v>
      </c>
      <c r="G1" s="76"/>
      <c r="H1" s="77"/>
      <c r="I1" s="46" t="s">
        <v>31</v>
      </c>
      <c r="J1" s="19" t="s">
        <v>35</v>
      </c>
      <c r="K1" s="19" t="s">
        <v>34</v>
      </c>
    </row>
    <row r="2" spans="1:11" ht="27" customHeight="1">
      <c r="A2" s="11" t="s">
        <v>22</v>
      </c>
      <c r="B2" s="12" t="s">
        <v>23</v>
      </c>
      <c r="C2" s="12" t="s">
        <v>24</v>
      </c>
      <c r="D2" s="25">
        <v>2500</v>
      </c>
      <c r="F2" s="11" t="s">
        <v>29</v>
      </c>
      <c r="G2" s="12" t="s">
        <v>30</v>
      </c>
      <c r="H2" s="18" t="s">
        <v>33</v>
      </c>
      <c r="I2" s="47" t="s">
        <v>32</v>
      </c>
      <c r="J2" s="20"/>
      <c r="K2" s="20"/>
    </row>
    <row r="3" spans="1:11" ht="27" customHeight="1" thickBot="1">
      <c r="A3" s="11" t="s">
        <v>36</v>
      </c>
      <c r="B3" s="12" t="s">
        <v>68</v>
      </c>
      <c r="C3" s="12" t="s">
        <v>69</v>
      </c>
      <c r="D3" s="25">
        <v>1586</v>
      </c>
      <c r="F3" s="21">
        <v>172</v>
      </c>
      <c r="G3" s="22">
        <v>2.8</v>
      </c>
      <c r="H3" s="23">
        <v>20</v>
      </c>
      <c r="I3" s="24">
        <v>18.1</v>
      </c>
      <c r="J3" s="24">
        <v>1.52</v>
      </c>
      <c r="K3" s="24">
        <v>0.22</v>
      </c>
    </row>
    <row r="4" spans="1:4" ht="27" customHeight="1">
      <c r="A4" s="11" t="s">
        <v>38</v>
      </c>
      <c r="B4" s="12" t="s">
        <v>39</v>
      </c>
      <c r="C4" s="12" t="s">
        <v>24</v>
      </c>
      <c r="D4" s="25">
        <v>2800</v>
      </c>
    </row>
    <row r="5" spans="1:4" ht="27" customHeight="1">
      <c r="A5" s="11" t="s">
        <v>40</v>
      </c>
      <c r="B5" s="12" t="s">
        <v>39</v>
      </c>
      <c r="C5" s="12" t="s">
        <v>24</v>
      </c>
      <c r="D5" s="25">
        <v>3480</v>
      </c>
    </row>
    <row r="6" spans="1:4" ht="27" customHeight="1" thickBot="1">
      <c r="A6" s="13" t="s">
        <v>41</v>
      </c>
      <c r="B6" s="14" t="s">
        <v>68</v>
      </c>
      <c r="C6" s="14" t="s">
        <v>69</v>
      </c>
      <c r="D6" s="26">
        <v>1547</v>
      </c>
    </row>
  </sheetData>
  <sheetProtection/>
  <mergeCells count="1">
    <mergeCell ref="F1:H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Centre Jean Moulin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CE003</dc:creator>
  <cp:keywords/>
  <dc:description/>
  <cp:lastModifiedBy>49010-99-07</cp:lastModifiedBy>
  <cp:lastPrinted>2016-07-21T14:12:14Z</cp:lastPrinted>
  <dcterms:created xsi:type="dcterms:W3CDTF">2005-11-02T15:12:00Z</dcterms:created>
  <dcterms:modified xsi:type="dcterms:W3CDTF">2020-10-13T12:27:31Z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0x010100F0A9205D7C01634F931FE0625AC5160A</vt:lpwstr>
  </property>
</Properties>
</file>